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965" windowHeight="5100" activeTab="0"/>
  </bookViews>
  <sheets>
    <sheet name="Анализ бюджета" sheetId="1" r:id="rId1"/>
  </sheets>
  <definedNames>
    <definedName name="Z_10971261_6A6B_11D7_802E_0050224027E0_.wvu.PrintArea" localSheetId="0" hidden="1">'Анализ бюджета'!$B$1:$J$121</definedName>
    <definedName name="Z_10971261_6A6B_11D7_802E_0050224027E0_.wvu.PrintTitles" localSheetId="0" hidden="1">'Анализ бюджета'!#REF!</definedName>
    <definedName name="Z_14012921_CBF7_11D7_980F_000102998381_.wvu.PrintTitles" localSheetId="0" hidden="1">'Анализ бюджета'!#REF!</definedName>
    <definedName name="Z_14B9A1CF_2355_4181_A84E_C897271F378C_.wvu.PrintArea" localSheetId="0" hidden="1">'Анализ бюджета'!$A$1:$J$122</definedName>
    <definedName name="Z_14B9A1CF_2355_4181_A84E_C897271F378C_.wvu.Rows" localSheetId="0" hidden="1">'Анализ бюджета'!#REF!</definedName>
    <definedName name="Z_4F278C51_CC0C_4908_B19B_FD853FE30C23_.wvu.PrintArea" localSheetId="0" hidden="1">'Анализ бюджета'!$B$1:$J$121</definedName>
    <definedName name="Z_4F278C51_CC0C_4908_B19B_FD853FE30C23_.wvu.PrintTitles" localSheetId="0" hidden="1">'Анализ бюджета'!#REF!</definedName>
    <definedName name="Z_4F278C51_CC0C_4908_B19B_FD853FE30C23_.wvu.Rows" localSheetId="0" hidden="1">'Анализ бюджета'!#REF!,'Анализ бюджета'!#REF!,'Анализ бюджета'!#REF!</definedName>
    <definedName name="Z_5A859CCC_6582_4102_AE96_B1FD749B3222_.wvu.PrintArea" localSheetId="0" hidden="1">'Анализ бюджета'!$A$1:$J$122</definedName>
    <definedName name="Z_5A859CCC_6582_4102_AE96_B1FD749B3222_.wvu.PrintTitles" localSheetId="0" hidden="1">'Анализ бюджета'!#REF!</definedName>
    <definedName name="Z_5A859CCC_6582_4102_AE96_B1FD749B3222_.wvu.Rows" localSheetId="0" hidden="1">'Анализ бюджета'!#REF!,'Анализ бюджета'!#REF!</definedName>
    <definedName name="Z_735893B7_5E6F_4E87_8F79_7422E435EC59_.wvu.PrintArea" localSheetId="0" hidden="1">'Анализ бюджета'!$B$1:$J$121</definedName>
    <definedName name="Z_88FCA060_646D_11D8_9232_00C0268CB387_.wvu.Rows" localSheetId="0" hidden="1">'Анализ бюджета'!$29:$29</definedName>
    <definedName name="Z_8F58F720_5478_11D7_8E43_00002120D636_.wvu.PrintArea" localSheetId="0" hidden="1">'Анализ бюджета'!$B$2:$J$37</definedName>
    <definedName name="Z_8F58F720_5478_11D7_8E43_00002120D636_.wvu.PrintTitles" localSheetId="0" hidden="1">'Анализ бюджета'!#REF!</definedName>
    <definedName name="Z_92DADDC1_9BFC_11D7_B114_000102998381_.wvu.PrintTitles" localSheetId="0" hidden="1">'Анализ бюджета'!#REF!</definedName>
    <definedName name="Z_97B5DCE1_CCA4_11D7_B6CC_0007E980B7D4_.wvu.PrintArea" localSheetId="0" hidden="1">'Анализ бюджета'!$B$1:$J$121</definedName>
    <definedName name="Z_97B5DCE1_CCA4_11D7_B6CC_0007E980B7D4_.wvu.Rows" localSheetId="0" hidden="1">'Анализ бюджета'!#REF!,'Анализ бюджета'!$29:$29</definedName>
    <definedName name="Z_A3331C67_8A36_4D51_83F9_2D71D6F5E7BA_.wvu.PrintArea" localSheetId="0" hidden="1">'Анализ бюджета'!$B$1:$J$121</definedName>
    <definedName name="Z_AE4F8834_9834_4486_A1C0_FEF04E11EC4A_.wvu.PrintTitles" localSheetId="0" hidden="1">'Анализ бюджета'!#REF!</definedName>
    <definedName name="Z_B0C63354_C39E_4697_B077_F68D4BA3474A_.wvu.PrintTitles" localSheetId="0" hidden="1">'Анализ бюджета'!#REF!</definedName>
    <definedName name="Z_CD228F81_555E_11D7_A5BE_0050BF58DBA5_.wvu.PrintTitles" localSheetId="0" hidden="1">'Анализ бюджета'!#REF!</definedName>
    <definedName name="Z_CFB674C1_F40C_43C9_AC2B_719C7269531B_.wvu.PrintArea" localSheetId="0" hidden="1">'Анализ бюджета'!$B$1:$J$121</definedName>
    <definedName name="Z_CFB674C1_F40C_43C9_AC2B_719C7269531B_.wvu.PrintTitles" localSheetId="0" hidden="1">'Анализ бюджета'!#REF!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467516B_79C5_4C0A_A5E2_1E73FB77BFFC_.wvu.PrintArea" localSheetId="0" hidden="1">'Анализ бюджета'!$B$1:$J$121</definedName>
    <definedName name="Z_D8CBB260_8D05_11D7_88E1_00C0268016AF_.wvu.PrintTitles" localSheetId="0" hidden="1">'Анализ бюджета'!#REF!</definedName>
    <definedName name="Z_DCFE9E60_5475_11D7_802E_0050224027E0_.wvu.PrintTitles" localSheetId="0" hidden="1">'Анализ бюджета'!#REF!</definedName>
    <definedName name="Z_E64E5F61_FD5E_11DA_AA5B_0004761D6C8E_.wvu.PrintArea" localSheetId="0" hidden="1">'Анализ бюджета'!$B$1:$J$121</definedName>
    <definedName name="Z_E64E5F61_FD5E_11DA_AA5B_0004761D6C8E_.wvu.PrintTitles" localSheetId="0" hidden="1">'Анализ бюджета'!#REF!</definedName>
    <definedName name="_xlnm.Print_Titles" localSheetId="0">'Анализ бюджета'!$4:$4</definedName>
    <definedName name="ИТОГО_доходов">'Анализ бюджета'!$G$36</definedName>
    <definedName name="ИТОГО_расходов">'Анализ бюджета'!$H$120</definedName>
    <definedName name="_xlnm.Print_Area" localSheetId="0">'Анализ бюджета'!$A$1:$M$122</definedName>
  </definedNames>
  <calcPr fullCalcOnLoad="1"/>
</workbook>
</file>

<file path=xl/sharedStrings.xml><?xml version="1.0" encoding="utf-8"?>
<sst xmlns="http://schemas.openxmlformats.org/spreadsheetml/2006/main" count="201" uniqueCount="190">
  <si>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</si>
  <si>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</si>
  <si>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</si>
  <si>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</si>
  <si>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 xml:space="preserve">БЕЗВОЗМЕЗДНЫЕ ПОСТУПЛЕНИЯ </t>
  </si>
  <si>
    <t>ПРОЧИЕ НЕНАЛОГОВЫЕ ДОХОДЫ</t>
  </si>
  <si>
    <t>ВСЕГО ДОХОДОВ</t>
  </si>
  <si>
    <t xml:space="preserve">ВСЕГО РАСХОДОВ </t>
  </si>
  <si>
    <t>НАЛОГОВЫЕ ДОХОДЫ</t>
  </si>
  <si>
    <t>Налог на доходы физических лиц</t>
  </si>
  <si>
    <t>НАЛОГИ НА СОВОКУПНЫЙ ДОХОД</t>
  </si>
  <si>
    <t>НЕНАЛОГОВЫЕ ДОХОДЫ</t>
  </si>
  <si>
    <t>Наименование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</si>
  <si>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</si>
  <si>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</si>
  <si>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</si>
  <si>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ПРОФИЦИТ БЮДЖЕТА (со знаком плюс)
ДЕФИЦИТ БЮДЖЕТА (со знаком минус)</t>
  </si>
  <si>
    <t>Единый сельскохозяйственный налог</t>
  </si>
  <si>
    <t>тыс. руб.</t>
  </si>
  <si>
    <t>Д О Х О Д Ы</t>
  </si>
  <si>
    <t>Р А С Х О Д Ы</t>
  </si>
  <si>
    <t>Код</t>
  </si>
  <si>
    <t>Процент исполнения годового плана</t>
  </si>
  <si>
    <t>0100</t>
  </si>
  <si>
    <t>0300</t>
  </si>
  <si>
    <t>0400</t>
  </si>
  <si>
    <t>0500</t>
  </si>
  <si>
    <t>0700</t>
  </si>
  <si>
    <t>0800</t>
  </si>
  <si>
    <t>1000</t>
  </si>
  <si>
    <t>000 1 00 00000 00 0000 000</t>
  </si>
  <si>
    <t>000 1 01 00000 00 0000 000</t>
  </si>
  <si>
    <t>000 1 08 00000 00 0000 000</t>
  </si>
  <si>
    <t>000 1 09 00000 00 0000 000</t>
  </si>
  <si>
    <t>000 1 11 00000 00 0000 000</t>
  </si>
  <si>
    <t>000 1 11 05010 00 0000 120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</si>
  <si>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</si>
  <si>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</si>
  <si>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</si>
  <si>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</si>
  <si>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</si>
  <si>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000 1 01 02000 01 0000 110</t>
  </si>
  <si>
    <t>000 1 05 00000 00 0000 000</t>
  </si>
  <si>
    <t>000 1 13 00000 00 0000 000</t>
  </si>
  <si>
    <t>НАЛОГОВЫЕ И НЕНАЛОГОВЫЕ ДОХОДЫ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</si>
  <si>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</si>
  <si>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</si>
  <si>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</si>
  <si>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Иные межбюджетные трансферты</t>
  </si>
  <si>
    <t>Единый налог на вмененный доход для отдельных видов деятельности</t>
  </si>
  <si>
    <t>1100</t>
  </si>
  <si>
    <t>МЕЖБЮДЖЕТНЫЕ ТРАНСФЕРТЫ</t>
  </si>
  <si>
    <t>Уточнение</t>
  </si>
  <si>
    <t>СОЦИАЛЬНАЯ ПОЛИТИКА, в том числе:</t>
  </si>
  <si>
    <t>000 1 11 05020 00 0000 120</t>
  </si>
  <si>
    <t>1400</t>
  </si>
  <si>
    <t>ФИЗИЧЕСКАЯ КУЛЬТУРА И СПОРТ, в том числе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</si>
  <si>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</si>
  <si>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</si>
  <si>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</si>
  <si>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</si>
  <si>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Процент исполнения плана 1 квартала</t>
  </si>
  <si>
    <t>000 2 19 00000 00 0000 000</t>
  </si>
  <si>
    <t>000 1 05 02000 00 0000 110</t>
  </si>
  <si>
    <t>000 1 05 03000 00 0000 110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</si>
  <si>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</si>
  <si>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</t>
  </si>
  <si>
    <t>00 1 05 04000 02 0000 110</t>
  </si>
  <si>
    <t>Доходы в виде прибыли, 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</si>
  <si>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</si>
  <si>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</si>
  <si>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</si>
  <si>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</si>
  <si>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</si>
  <si>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-ежемесячные взносы на капитальный ремонт общего имущества в многоквартирных домах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</si>
  <si>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</si>
  <si>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</si>
  <si>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- проведение мероприятий по отлову и содержанию безнадзорных животных</t>
  </si>
  <si>
    <t>- трансферты поселениям на ремонт дорог</t>
  </si>
  <si>
    <t xml:space="preserve">- содержание дорог </t>
  </si>
  <si>
    <t xml:space="preserve">- переселение граждан из аварийного жилфонда </t>
  </si>
  <si>
    <t xml:space="preserve">- ремонт автодорог </t>
  </si>
  <si>
    <t>000 2 02 10000 00 0000 151</t>
  </si>
  <si>
    <t>000 2 02 20000 00 0000 151</t>
  </si>
  <si>
    <t>000 2 02 30000 00 0000 151</t>
  </si>
  <si>
    <t>000 2 02 40000 00 0000 151</t>
  </si>
  <si>
    <t>Дотации бюджетам бюджетной системы Российской Федерации</t>
  </si>
  <si>
    <t>Субсидии бюджетам  бюджетной системы Российской Федерации (межбюджетные субсидии)</t>
  </si>
  <si>
    <t>Субвенции бюджетам  бюджетной системы Российской Федерации</t>
  </si>
  <si>
    <t>000 1 11 01050 05 0000 120</t>
  </si>
  <si>
    <t>Доходы от сдачи в аренду имущества,  находящегося в оперативном управлении органов управления муниципальных районов  и  созданных ими   учреждений   (за   исключением имущества бюджетных и автономных учреждений)</t>
  </si>
  <si>
    <t>000 1 11 05030 05 0000 120</t>
  </si>
  <si>
    <t>ДОХОДЫ ОТ ОКАЗАНИЯ ПЛАТНЫХ УСЛУГ (РАБОТ) И КОМПЕНСАЦИИ ЗАТРАТ ГОСУДАРСТВА</t>
  </si>
  <si>
    <t>ИСТОЧНИКИ, ФИНАНСИРОВАНИЯ ДЕФИЦИТА БЮДЖЕТА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</si>
  <si>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</si>
  <si>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</si>
  <si>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</si>
  <si>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</si>
  <si>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</si>
  <si>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</si>
  <si>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</si>
  <si>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</si>
  <si>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</si>
  <si>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</si>
  <si>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</si>
  <si>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</si>
  <si>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</si>
  <si>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</si>
  <si>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</si>
  <si>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</si>
  <si>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</si>
  <si>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</si>
  <si>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</si>
  <si>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</si>
  <si>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</si>
  <si>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</si>
  <si>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</si>
  <si>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</si>
  <si>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</si>
  <si>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</si>
  <si>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</si>
  <si>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</si>
  <si>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</si>
  <si>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</si>
  <si>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</si>
  <si>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</si>
  <si>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</si>
  <si>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</si>
  <si>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</si>
  <si>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</si>
  <si>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0801</t>
  </si>
  <si>
    <t>0804</t>
  </si>
  <si>
    <t>Культура</t>
  </si>
  <si>
    <t>Другие вопросы в области культуры, кинематографии</t>
  </si>
  <si>
    <t>1001</t>
  </si>
  <si>
    <t>1003</t>
  </si>
  <si>
    <t>1004</t>
  </si>
  <si>
    <t>Пенсионное обеспечение</t>
  </si>
  <si>
    <t>Социальное обеспечение населения</t>
  </si>
  <si>
    <t>Охрана семьи и детства</t>
  </si>
  <si>
    <t>1105</t>
  </si>
  <si>
    <t>Другие вопросы в области физической культуры и спорта</t>
  </si>
  <si>
    <t>1202</t>
  </si>
  <si>
    <t>1301</t>
  </si>
  <si>
    <t>1401</t>
  </si>
  <si>
    <t>Периодическая печать и издательства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</si>
  <si>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</si>
  <si>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</si>
  <si>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</si>
  <si>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</si>
  <si>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</si>
  <si>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</si>
  <si>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КУЛЬТУРА И  КИНЕМАТОГРАФИЯ</t>
  </si>
  <si>
    <t>МП "Развитие агропромышленного комплекса и сельских территорий в Энгельсском муниципальном районе на 2013-2020 годы"</t>
  </si>
  <si>
    <t>Фактическое исполнение на 01.04.2018г.</t>
  </si>
  <si>
    <t>1101</t>
  </si>
  <si>
    <t xml:space="preserve">Физическая культура 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</si>
  <si>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</si>
  <si>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</si>
  <si>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- заработная плата с начислениями на оплату труда</t>
  </si>
  <si>
    <t>- коммунальные услуги</t>
  </si>
  <si>
    <t>- расходы по оплате договоров на выполнение работ, услуг, связанных с содержанием имущества, проведением капитального и текущего ремонта имущества</t>
  </si>
  <si>
    <t xml:space="preserve">- расходы на приобретение производственного и хозяйственного инвентаря, наглядных пособий и материалов, предметов мебели, а также оплата договоров подряда на строительство, реконструкцию объектов </t>
  </si>
  <si>
    <t>- расходы на приобретение медикаментов, продуктов питания, горюче-смазочных материалов, строительных, хозяйственных материалов и др.</t>
  </si>
  <si>
    <t xml:space="preserve">- расходы на приобретение библиотечного фонда, производственного и хозяйственного инвентаря,  предметов мебели, а также оплата договоров подряда на строительство, реконструкцию объектов </t>
  </si>
  <si>
    <t>- расходы на приобретение горюче-смазочных материалов, строительных, хозяйственных материалов и др.</t>
  </si>
  <si>
    <t>- предоставление гражданам субсидий на оплату жилищно-коммунальных услуг</t>
  </si>
  <si>
    <t>- выплата компенсации части родительской платы за содержание ребенка в муниципальном общеобразовательном учреждении</t>
  </si>
  <si>
    <t>- обеспечение жильем молодых семей</t>
  </si>
  <si>
    <t xml:space="preserve">- доплаты к пенсиям муниципальных служащих и выплаты Почетным гражданам ЭМР </t>
  </si>
  <si>
    <t xml:space="preserve">- субвенции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 </t>
  </si>
  <si>
    <t>- мероприятия в области социальной политики</t>
  </si>
  <si>
    <t>- ежемесячная денежная выплата на оплату жилого помещения и коммунальных услуг отдельным категориям граждан на территории ЭМР</t>
  </si>
  <si>
    <t>Информация об исполнении  бюджета Энгельсского муниципального района за 1 квартал 2019 года</t>
  </si>
  <si>
    <t>Начальный план 2019 года</t>
  </si>
  <si>
    <t>Уточненный план 2019 года</t>
  </si>
  <si>
    <t>План 1 квартала 2019 года</t>
  </si>
  <si>
    <t>Фактическое исполнение на 01.04.2019г.</t>
  </si>
  <si>
    <t>Удельный вес в 2019г.</t>
  </si>
  <si>
    <t>Отклонение от исполнения 2018 года</t>
  </si>
  <si>
    <t>Процент изменения к 2018 году</t>
  </si>
  <si>
    <t>0406</t>
  </si>
  <si>
    <t>Водные ресурсы</t>
  </si>
  <si>
    <t>- расходы на выплату возмещения (выкуп) за изымаемые у собственников помещения в многоквартирных домах, признанных аварийными и подлежащими сносу, в том числе оплата по судам</t>
  </si>
  <si>
    <t xml:space="preserve">- финансовое обеспечение затрат на оказание дополнительной помощи при возникновении неотложной необходимости в проведении капитального ремонта общего имущества в многоквартирных домах </t>
  </si>
  <si>
    <t xml:space="preserve">- возмещение  муниципальным унитарным предприятиям доходов, недополученных в 2017-2018 годах в связи с применением регулируемых тарифов на услуги муниципальных бань и прачечных, оказываемые населению </t>
  </si>
  <si>
    <t xml:space="preserve">-коммунальные услуги </t>
  </si>
  <si>
    <t xml:space="preserve">-увеличение стоимости материальных запасов </t>
  </si>
  <si>
    <t xml:space="preserve">Ежемесячные компенсационные выплаты отдельным категориям граждан (уход за ребенком до достижении им трехлетнего возраста) </t>
  </si>
  <si>
    <t>Резервный фонд Правительства Саратовской области (противопаводковые мероприятия)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</si>
</sst>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\+#,##0.0;\-#,##0.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#,##0.000"/>
    <numFmt numFmtId="197" formatCode="#,##0.00;[Red]\-#,##0.00;0.00"/>
    <numFmt numFmtId="198" formatCode="#,##0.00_ ;[Red]\-#,##0.00\ "/>
    <numFmt numFmtId="199" formatCode="000000"/>
    <numFmt numFmtId="200" formatCode="_-* #,##0.000&quot;р.&quot;_-;\-* #,##0.000&quot;р.&quot;_-;_-* &quot;-&quot;??&quot;р.&quot;_-;_-@_-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#,##0.0_ ;\-#,##0.0\ "/>
    <numFmt numFmtId="204" formatCode="0.0000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р_."/>
    <numFmt numFmtId="210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6" fillId="0" borderId="1">
      <alignment horizontal="right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vertical="center"/>
    </xf>
    <xf numFmtId="185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justify" vertical="center"/>
    </xf>
    <xf numFmtId="181" fontId="4" fillId="0" borderId="11" xfId="65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justify" vertical="center" wrapText="1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0" fontId="6" fillId="33" borderId="11" xfId="0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justify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7" fontId="5" fillId="0" borderId="11" xfId="60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NumberFormat="1" applyFont="1" applyFill="1" applyBorder="1" applyAlignment="1">
      <alignment horizontal="justify" vertical="center"/>
    </xf>
    <xf numFmtId="0" fontId="4" fillId="33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/>
    </xf>
    <xf numFmtId="185" fontId="6" fillId="33" borderId="11" xfId="0" applyNumberFormat="1" applyFont="1" applyFill="1" applyBorder="1" applyAlignment="1" applyProtection="1">
      <alignment horizontal="center" vertical="center"/>
      <protection/>
    </xf>
    <xf numFmtId="185" fontId="12" fillId="0" borderId="11" xfId="0" applyNumberFormat="1" applyFont="1" applyFill="1" applyBorder="1" applyAlignment="1" applyProtection="1">
      <alignment horizontal="center" vertical="center"/>
      <protection locked="0"/>
    </xf>
    <xf numFmtId="185" fontId="4" fillId="33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 applyProtection="1">
      <alignment horizontal="center" vertical="center"/>
      <protection/>
    </xf>
    <xf numFmtId="185" fontId="5" fillId="0" borderId="11" xfId="0" applyNumberFormat="1" applyFont="1" applyFill="1" applyBorder="1" applyAlignment="1">
      <alignment horizontal="center" vertical="center" shrinkToFit="1"/>
    </xf>
    <xf numFmtId="185" fontId="4" fillId="33" borderId="11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1" fontId="4" fillId="33" borderId="11" xfId="65" applyNumberFormat="1" applyFont="1" applyFill="1" applyBorder="1" applyAlignment="1">
      <alignment horizontal="center" vertical="center"/>
    </xf>
    <xf numFmtId="181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65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1" xfId="65" applyNumberFormat="1" applyFont="1" applyFill="1" applyBorder="1" applyAlignment="1">
      <alignment horizontal="center" vertical="center"/>
    </xf>
    <xf numFmtId="185" fontId="12" fillId="33" borderId="11" xfId="0" applyNumberFormat="1" applyFont="1" applyFill="1" applyBorder="1" applyAlignment="1" applyProtection="1">
      <alignment horizontal="center" vertical="center"/>
      <protection/>
    </xf>
    <xf numFmtId="181" fontId="5" fillId="33" borderId="11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/>
    </xf>
    <xf numFmtId="185" fontId="4" fillId="33" borderId="11" xfId="0" applyNumberFormat="1" applyFont="1" applyFill="1" applyBorder="1" applyAlignment="1">
      <alignment horizontal="left" vertical="center"/>
    </xf>
    <xf numFmtId="185" fontId="12" fillId="34" borderId="11" xfId="0" applyNumberFormat="1" applyFont="1" applyFill="1" applyBorder="1" applyAlignment="1" applyProtection="1">
      <alignment horizontal="center" vertical="center"/>
      <protection/>
    </xf>
    <xf numFmtId="181" fontId="6" fillId="33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/>
    </xf>
    <xf numFmtId="181" fontId="6" fillId="35" borderId="11" xfId="0" applyNumberFormat="1" applyFont="1" applyFill="1" applyBorder="1" applyAlignment="1" applyProtection="1">
      <alignment horizontal="center" vertical="center"/>
      <protection/>
    </xf>
    <xf numFmtId="185" fontId="6" fillId="35" borderId="11" xfId="0" applyNumberFormat="1" applyFont="1" applyFill="1" applyBorder="1" applyAlignment="1" applyProtection="1">
      <alignment horizontal="center" vertical="center"/>
      <protection/>
    </xf>
    <xf numFmtId="185" fontId="4" fillId="35" borderId="11" xfId="0" applyNumberFormat="1" applyFont="1" applyFill="1" applyBorder="1" applyAlignment="1">
      <alignment horizontal="center" vertical="center" shrinkToFit="1"/>
    </xf>
    <xf numFmtId="181" fontId="4" fillId="35" borderId="12" xfId="65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5" fontId="5" fillId="34" borderId="11" xfId="0" applyNumberFormat="1" applyFont="1" applyFill="1" applyBorder="1" applyAlignment="1">
      <alignment horizontal="center" vertical="center"/>
    </xf>
    <xf numFmtId="49" fontId="50" fillId="34" borderId="11" xfId="55" applyNumberFormat="1" applyFont="1" applyFill="1" applyBorder="1" applyAlignment="1" applyProtection="1">
      <alignment horizontal="left" vertical="center" wrapText="1"/>
      <protection hidden="1"/>
    </xf>
    <xf numFmtId="49" fontId="5" fillId="34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 applyProtection="1">
      <alignment horizontal="justify" vertical="center" wrapText="1"/>
      <protection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49" fontId="5" fillId="0" borderId="11" xfId="0" applyNumberFormat="1" applyFont="1" applyFill="1" applyBorder="1" applyAlignment="1">
      <alignment horizontal="justify" vertical="center" wrapText="1"/>
    </xf>
    <xf numFmtId="49" fontId="50" fillId="34" borderId="11" xfId="55" applyNumberFormat="1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185" fontId="4" fillId="33" borderId="11" xfId="65" applyNumberFormat="1" applyFont="1" applyFill="1" applyBorder="1" applyAlignment="1">
      <alignment horizontal="center" vertical="center"/>
    </xf>
    <xf numFmtId="185" fontId="5" fillId="33" borderId="11" xfId="65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 applyProtection="1">
      <alignment horizontal="justify" vertical="center" wrapText="1"/>
      <protection/>
    </xf>
    <xf numFmtId="185" fontId="5" fillId="33" borderId="11" xfId="0" applyNumberFormat="1" applyFont="1" applyFill="1" applyBorder="1" applyAlignment="1">
      <alignment horizontal="center" vertical="center"/>
    </xf>
    <xf numFmtId="49" fontId="12" fillId="36" borderId="11" xfId="0" applyNumberFormat="1" applyFont="1" applyFill="1" applyBorder="1" applyAlignment="1" applyProtection="1">
      <alignment wrapText="1"/>
      <protection hidden="1"/>
    </xf>
    <xf numFmtId="49" fontId="5" fillId="0" borderId="11" xfId="0" applyNumberFormat="1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2 2 2" xfId="57"/>
    <cellStyle name="Обычный 2 3" xfId="58"/>
    <cellStyle name="Обычный 2 3 2" xfId="59"/>
    <cellStyle name="Обычный_Tmp4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view="pageBreakPreview" zoomScaleNormal="115" zoomScaleSheetLayoutView="100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97" sqref="M97"/>
    </sheetView>
  </sheetViews>
  <sheetFormatPr defaultColWidth="9.00390625" defaultRowHeight="12.75"/>
  <cols>
    <col min="1" max="1" width="19.125" style="33" customWidth="1"/>
    <col min="2" max="2" width="48.25390625" style="12" customWidth="1"/>
    <col min="3" max="3" width="8.625" style="59" customWidth="1"/>
    <col min="4" max="4" width="9.125" style="59" bestFit="1" customWidth="1"/>
    <col min="5" max="7" width="8.625" style="59" customWidth="1"/>
    <col min="8" max="8" width="9.375" style="59" customWidth="1"/>
    <col min="9" max="9" width="9.00390625" style="14" customWidth="1"/>
    <col min="10" max="10" width="8.75390625" style="14" customWidth="1"/>
    <col min="11" max="12" width="9.125" style="2" customWidth="1"/>
    <col min="13" max="13" width="9.375" style="2" customWidth="1"/>
    <col min="14" max="16384" width="9.125" style="2" customWidth="1"/>
  </cols>
  <sheetData>
    <row r="1" spans="1:13" ht="15.75">
      <c r="A1" s="103" t="s">
        <v>173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  <c r="L1" s="104"/>
      <c r="M1" s="104"/>
    </row>
    <row r="2" spans="2:10" ht="16.5">
      <c r="B2" s="102"/>
      <c r="C2" s="102"/>
      <c r="D2" s="102"/>
      <c r="E2" s="102"/>
      <c r="F2" s="102"/>
      <c r="G2" s="102"/>
      <c r="H2" s="102"/>
      <c r="I2" s="102"/>
      <c r="J2" s="102"/>
    </row>
    <row r="3" spans="2:13" ht="13.5">
      <c r="B3" s="15"/>
      <c r="C3" s="46"/>
      <c r="D3" s="46"/>
      <c r="E3" s="46"/>
      <c r="F3" s="46"/>
      <c r="G3" s="46"/>
      <c r="H3" s="46"/>
      <c r="M3" s="14" t="s">
        <v>18</v>
      </c>
    </row>
    <row r="4" spans="1:13" s="85" customFormat="1" ht="63.75">
      <c r="A4" s="81" t="s">
        <v>21</v>
      </c>
      <c r="B4" s="82" t="s">
        <v>12</v>
      </c>
      <c r="C4" s="81" t="s">
        <v>174</v>
      </c>
      <c r="D4" s="81" t="s">
        <v>52</v>
      </c>
      <c r="E4" s="81" t="s">
        <v>175</v>
      </c>
      <c r="F4" s="83" t="s">
        <v>176</v>
      </c>
      <c r="G4" s="83" t="s">
        <v>177</v>
      </c>
      <c r="H4" s="83" t="s">
        <v>22</v>
      </c>
      <c r="I4" s="84" t="s">
        <v>61</v>
      </c>
      <c r="J4" s="84" t="s">
        <v>178</v>
      </c>
      <c r="K4" s="83" t="s">
        <v>154</v>
      </c>
      <c r="L4" s="93" t="s">
        <v>179</v>
      </c>
      <c r="M4" s="93" t="s">
        <v>180</v>
      </c>
    </row>
    <row r="5" spans="1:13" s="5" customFormat="1" ht="13.5">
      <c r="A5" s="28"/>
      <c r="B5" s="31" t="s">
        <v>19</v>
      </c>
      <c r="C5" s="11"/>
      <c r="D5" s="11"/>
      <c r="E5" s="11"/>
      <c r="F5" s="11"/>
      <c r="G5" s="11"/>
      <c r="H5" s="11"/>
      <c r="I5" s="29"/>
      <c r="J5" s="29"/>
      <c r="K5" s="11"/>
      <c r="L5" s="29"/>
      <c r="M5" s="29"/>
    </row>
    <row r="6" spans="1:13" s="7" customFormat="1" ht="13.5">
      <c r="A6" s="37" t="s">
        <v>30</v>
      </c>
      <c r="B6" s="27" t="s">
        <v>44</v>
      </c>
      <c r="C6" s="47">
        <f>C7+C18</f>
        <v>1053906.7</v>
      </c>
      <c r="D6" s="47">
        <f>E6-C6</f>
        <v>49565.40000000014</v>
      </c>
      <c r="E6" s="47">
        <f>E7+E18</f>
        <v>1103472.1</v>
      </c>
      <c r="F6" s="47">
        <f>F7+F18</f>
        <v>251442.19999999998</v>
      </c>
      <c r="G6" s="54">
        <f>G7+G18</f>
        <v>250877.69999999998</v>
      </c>
      <c r="H6" s="60">
        <f>G6/E6</f>
        <v>0.2273530069314847</v>
      </c>
      <c r="I6" s="61">
        <f>G6/F6</f>
        <v>0.9977549512373023</v>
      </c>
      <c r="J6" s="61">
        <f aca="true" t="shared" si="0" ref="J6:J36">G6/ИТОГО_доходов</f>
        <v>0.26345487779290666</v>
      </c>
      <c r="K6" s="54">
        <f>K7+K18</f>
        <v>255528.19999999998</v>
      </c>
      <c r="L6" s="94">
        <f>G6-K6</f>
        <v>-4650.5</v>
      </c>
      <c r="M6" s="61">
        <f>G6/K6</f>
        <v>0.9818004431604809</v>
      </c>
    </row>
    <row r="7" spans="1:13" s="7" customFormat="1" ht="13.5">
      <c r="A7" s="34"/>
      <c r="B7" s="27" t="s">
        <v>8</v>
      </c>
      <c r="C7" s="47">
        <f>C8+C12+C16+C17+C10</f>
        <v>946097.5</v>
      </c>
      <c r="D7" s="47">
        <f aca="true" t="shared" si="1" ref="D7:D117">E7-C7</f>
        <v>0</v>
      </c>
      <c r="E7" s="47">
        <f>E8+E12+E16+E17+E10</f>
        <v>946097.5</v>
      </c>
      <c r="F7" s="47">
        <f>F8+F12+F16+F17+F10</f>
        <v>221639.69999999998</v>
      </c>
      <c r="G7" s="47">
        <f>G8+G12+G16+G17+G10</f>
        <v>221674.8</v>
      </c>
      <c r="H7" s="60">
        <f aca="true" t="shared" si="2" ref="H7:H36">G7/E7</f>
        <v>0.23430439251768448</v>
      </c>
      <c r="I7" s="61">
        <f aca="true" t="shared" si="3" ref="I7:I36">G7/F7</f>
        <v>1.0001583651304347</v>
      </c>
      <c r="J7" s="61">
        <f t="shared" si="0"/>
        <v>0.23278795741417843</v>
      </c>
      <c r="K7" s="47">
        <f>K8+K12+K16+K17+K10</f>
        <v>196833.19999999998</v>
      </c>
      <c r="L7" s="94">
        <f aca="true" t="shared" si="4" ref="L7:L93">G7-K7</f>
        <v>24841.600000000006</v>
      </c>
      <c r="M7" s="61">
        <f aca="true" t="shared" si="5" ref="M7:M72">G7/K7</f>
        <v>1.126206351367554</v>
      </c>
    </row>
    <row r="8" spans="1:13" s="7" customFormat="1" ht="13.5">
      <c r="A8" s="37" t="s">
        <v>31</v>
      </c>
      <c r="B8" s="27" t="s">
        <v>15</v>
      </c>
      <c r="C8" s="47">
        <f>C9</f>
        <v>762352.9</v>
      </c>
      <c r="D8" s="47">
        <f t="shared" si="1"/>
        <v>0</v>
      </c>
      <c r="E8" s="47">
        <f>E9</f>
        <v>762352.9</v>
      </c>
      <c r="F8" s="47">
        <f>F9</f>
        <v>172300</v>
      </c>
      <c r="G8" s="47">
        <f>G9</f>
        <v>172546.7</v>
      </c>
      <c r="H8" s="60">
        <f t="shared" si="2"/>
        <v>0.22633441808905036</v>
      </c>
      <c r="I8" s="61">
        <f t="shared" si="3"/>
        <v>1.0014318049912942</v>
      </c>
      <c r="J8" s="61">
        <f t="shared" si="0"/>
        <v>0.1811969328564051</v>
      </c>
      <c r="K8" s="47">
        <f>K9</f>
        <v>148091.59999999998</v>
      </c>
      <c r="L8" s="94">
        <f t="shared" si="4"/>
        <v>24455.100000000035</v>
      </c>
      <c r="M8" s="61">
        <f t="shared" si="5"/>
        <v>1.1651349570130922</v>
      </c>
    </row>
    <row r="9" spans="1:13" s="9" customFormat="1" ht="13.5">
      <c r="A9" s="38" t="s">
        <v>41</v>
      </c>
      <c r="B9" s="17" t="s">
        <v>9</v>
      </c>
      <c r="C9" s="48">
        <v>762352.9</v>
      </c>
      <c r="D9" s="67">
        <f t="shared" si="1"/>
        <v>0</v>
      </c>
      <c r="E9" s="48">
        <v>762352.9</v>
      </c>
      <c r="F9" s="48">
        <v>172300</v>
      </c>
      <c r="G9" s="57">
        <v>172546.7</v>
      </c>
      <c r="H9" s="62">
        <f t="shared" si="2"/>
        <v>0.22633441808905036</v>
      </c>
      <c r="I9" s="63">
        <f t="shared" si="3"/>
        <v>1.0014318049912942</v>
      </c>
      <c r="J9" s="63">
        <f t="shared" si="0"/>
        <v>0.1811969328564051</v>
      </c>
      <c r="K9" s="57">
        <v>148091.59999999998</v>
      </c>
      <c r="L9" s="95">
        <f t="shared" si="4"/>
        <v>24455.100000000035</v>
      </c>
      <c r="M9" s="63">
        <f t="shared" si="5"/>
        <v>1.1651349570130922</v>
      </c>
    </row>
    <row r="10" spans="1:13" s="8" customFormat="1" ht="27">
      <c r="A10" s="37" t="s">
        <v>70</v>
      </c>
      <c r="B10" s="26" t="s">
        <v>71</v>
      </c>
      <c r="C10" s="49">
        <f>C11</f>
        <v>22097.9</v>
      </c>
      <c r="D10" s="49">
        <f t="shared" si="1"/>
        <v>0</v>
      </c>
      <c r="E10" s="49">
        <f>E11</f>
        <v>22097.9</v>
      </c>
      <c r="F10" s="49">
        <f>F11</f>
        <v>5524.4</v>
      </c>
      <c r="G10" s="49">
        <f>G11</f>
        <v>5665.3</v>
      </c>
      <c r="H10" s="72">
        <f t="shared" si="2"/>
        <v>0.2563727775037447</v>
      </c>
      <c r="I10" s="66">
        <f t="shared" si="3"/>
        <v>1.0255050322206938</v>
      </c>
      <c r="J10" s="66">
        <f t="shared" si="0"/>
        <v>0.005949316815165933</v>
      </c>
      <c r="K10" s="49">
        <f>K11</f>
        <v>4545.5</v>
      </c>
      <c r="L10" s="94">
        <f t="shared" si="4"/>
        <v>1119.8000000000002</v>
      </c>
      <c r="M10" s="61">
        <f t="shared" si="5"/>
        <v>1.2463535364646354</v>
      </c>
    </row>
    <row r="11" spans="1:13" s="9" customFormat="1" ht="27">
      <c r="A11" s="38" t="s">
        <v>72</v>
      </c>
      <c r="B11" s="17" t="s">
        <v>73</v>
      </c>
      <c r="C11" s="48">
        <v>22097.9</v>
      </c>
      <c r="D11" s="67">
        <f t="shared" si="1"/>
        <v>0</v>
      </c>
      <c r="E11" s="48">
        <v>22097.9</v>
      </c>
      <c r="F11" s="48">
        <v>5524.4</v>
      </c>
      <c r="G11" s="48">
        <v>5665.3</v>
      </c>
      <c r="H11" s="62">
        <f t="shared" si="2"/>
        <v>0.2563727775037447</v>
      </c>
      <c r="I11" s="63">
        <f t="shared" si="3"/>
        <v>1.0255050322206938</v>
      </c>
      <c r="J11" s="63">
        <f t="shared" si="0"/>
        <v>0.005949316815165933</v>
      </c>
      <c r="K11" s="48">
        <v>4545.5</v>
      </c>
      <c r="L11" s="95">
        <f t="shared" si="4"/>
        <v>1119.8000000000002</v>
      </c>
      <c r="M11" s="63">
        <f t="shared" si="5"/>
        <v>1.2463535364646354</v>
      </c>
    </row>
    <row r="12" spans="1:13" s="8" customFormat="1" ht="13.5">
      <c r="A12" s="37" t="s">
        <v>42</v>
      </c>
      <c r="B12" s="26" t="s">
        <v>10</v>
      </c>
      <c r="C12" s="49">
        <f>C13+C14+C15</f>
        <v>123980.2</v>
      </c>
      <c r="D12" s="47">
        <f t="shared" si="1"/>
        <v>0</v>
      </c>
      <c r="E12" s="49">
        <f>E13+E14+E15</f>
        <v>123980.2</v>
      </c>
      <c r="F12" s="49">
        <f>F13+F14+F15</f>
        <v>33430</v>
      </c>
      <c r="G12" s="49">
        <f>G13+G14+G15</f>
        <v>33082.9</v>
      </c>
      <c r="H12" s="60">
        <f>G12/E12</f>
        <v>0.26684018899792067</v>
      </c>
      <c r="I12" s="61">
        <f>G12/F12</f>
        <v>0.9896171103798983</v>
      </c>
      <c r="J12" s="61">
        <f t="shared" si="0"/>
        <v>0.034741435275175724</v>
      </c>
      <c r="K12" s="49">
        <f>K13+K14+K15</f>
        <v>34959.6</v>
      </c>
      <c r="L12" s="94">
        <f t="shared" si="4"/>
        <v>-1876.699999999997</v>
      </c>
      <c r="M12" s="61">
        <f t="shared" si="5"/>
        <v>0.9463180356754655</v>
      </c>
    </row>
    <row r="13" spans="1:13" s="9" customFormat="1" ht="27">
      <c r="A13" s="38" t="s">
        <v>63</v>
      </c>
      <c r="B13" s="17" t="s">
        <v>49</v>
      </c>
      <c r="C13" s="48">
        <v>111670</v>
      </c>
      <c r="D13" s="67">
        <f t="shared" si="1"/>
        <v>0</v>
      </c>
      <c r="E13" s="48">
        <v>111670</v>
      </c>
      <c r="F13" s="48">
        <v>27930</v>
      </c>
      <c r="G13" s="57">
        <v>27653</v>
      </c>
      <c r="H13" s="62">
        <f t="shared" si="2"/>
        <v>0.24763141398764216</v>
      </c>
      <c r="I13" s="63">
        <f t="shared" si="3"/>
        <v>0.9900823487289653</v>
      </c>
      <c r="J13" s="63">
        <f t="shared" si="0"/>
        <v>0.029039319698830342</v>
      </c>
      <c r="K13" s="57">
        <v>29141.399999999998</v>
      </c>
      <c r="L13" s="95">
        <f t="shared" si="4"/>
        <v>-1488.3999999999978</v>
      </c>
      <c r="M13" s="63">
        <f t="shared" si="5"/>
        <v>0.9489248972252535</v>
      </c>
    </row>
    <row r="14" spans="1:13" s="9" customFormat="1" ht="13.5">
      <c r="A14" s="38" t="s">
        <v>64</v>
      </c>
      <c r="B14" s="17" t="s">
        <v>17</v>
      </c>
      <c r="C14" s="48">
        <v>9810.2</v>
      </c>
      <c r="D14" s="67">
        <f t="shared" si="1"/>
        <v>0</v>
      </c>
      <c r="E14" s="48">
        <v>9810.2</v>
      </c>
      <c r="F14" s="48">
        <v>3950</v>
      </c>
      <c r="G14" s="57">
        <v>3872.4</v>
      </c>
      <c r="H14" s="62">
        <f t="shared" si="2"/>
        <v>0.3947320136184787</v>
      </c>
      <c r="I14" s="63">
        <f t="shared" si="3"/>
        <v>0.9803544303797469</v>
      </c>
      <c r="J14" s="63">
        <f t="shared" si="0"/>
        <v>0.004066533887887413</v>
      </c>
      <c r="K14" s="57">
        <v>4904.7</v>
      </c>
      <c r="L14" s="95">
        <f t="shared" si="4"/>
        <v>-1032.2999999999997</v>
      </c>
      <c r="M14" s="63">
        <f t="shared" si="5"/>
        <v>0.7895284115236406</v>
      </c>
    </row>
    <row r="15" spans="1:13" s="9" customFormat="1" ht="27">
      <c r="A15" s="38" t="s">
        <v>67</v>
      </c>
      <c r="B15" s="17" t="s">
        <v>69</v>
      </c>
      <c r="C15" s="48">
        <v>2500</v>
      </c>
      <c r="D15" s="67">
        <f t="shared" si="1"/>
        <v>0</v>
      </c>
      <c r="E15" s="48">
        <v>2500</v>
      </c>
      <c r="F15" s="48">
        <v>1550</v>
      </c>
      <c r="G15" s="57">
        <v>1557.5</v>
      </c>
      <c r="H15" s="62">
        <f t="shared" si="2"/>
        <v>0.623</v>
      </c>
      <c r="I15" s="63">
        <f t="shared" si="3"/>
        <v>1.0048387096774194</v>
      </c>
      <c r="J15" s="63">
        <f t="shared" si="0"/>
        <v>0.0016355816884579704</v>
      </c>
      <c r="K15" s="57">
        <v>913.5</v>
      </c>
      <c r="L15" s="95">
        <f t="shared" si="4"/>
        <v>644</v>
      </c>
      <c r="M15" s="63">
        <f t="shared" si="5"/>
        <v>1.7049808429118773</v>
      </c>
    </row>
    <row r="16" spans="1:13" s="8" customFormat="1" ht="13.5">
      <c r="A16" s="37" t="s">
        <v>32</v>
      </c>
      <c r="B16" s="26" t="s">
        <v>0</v>
      </c>
      <c r="C16" s="77">
        <v>37666.5</v>
      </c>
      <c r="D16" s="74">
        <f t="shared" si="1"/>
        <v>0</v>
      </c>
      <c r="E16" s="77">
        <v>37666.5</v>
      </c>
      <c r="F16" s="77">
        <v>10385.3</v>
      </c>
      <c r="G16" s="75">
        <v>10379.9</v>
      </c>
      <c r="H16" s="60">
        <f t="shared" si="2"/>
        <v>0.2755737857247156</v>
      </c>
      <c r="I16" s="61">
        <f t="shared" si="3"/>
        <v>0.9994800342792216</v>
      </c>
      <c r="J16" s="61">
        <f t="shared" si="0"/>
        <v>0.010900272467431709</v>
      </c>
      <c r="K16" s="75">
        <v>9236.5</v>
      </c>
      <c r="L16" s="94">
        <f t="shared" si="4"/>
        <v>1143.3999999999996</v>
      </c>
      <c r="M16" s="61">
        <f t="shared" si="5"/>
        <v>1.123791479456504</v>
      </c>
    </row>
    <row r="17" spans="1:13" s="8" customFormat="1" ht="27">
      <c r="A17" s="37" t="s">
        <v>33</v>
      </c>
      <c r="B17" s="26" t="s">
        <v>1</v>
      </c>
      <c r="C17" s="77">
        <v>0</v>
      </c>
      <c r="D17" s="74">
        <f t="shared" si="1"/>
        <v>0</v>
      </c>
      <c r="E17" s="77">
        <v>0</v>
      </c>
      <c r="F17" s="77">
        <v>0</v>
      </c>
      <c r="G17" s="75">
        <v>0</v>
      </c>
      <c r="H17" s="60"/>
      <c r="I17" s="61"/>
      <c r="J17" s="61">
        <f t="shared" si="0"/>
        <v>0</v>
      </c>
      <c r="K17" s="75">
        <v>0</v>
      </c>
      <c r="L17" s="94">
        <f t="shared" si="4"/>
        <v>0</v>
      </c>
      <c r="M17" s="61"/>
    </row>
    <row r="18" spans="1:13" s="8" customFormat="1" ht="13.5">
      <c r="A18" s="37"/>
      <c r="B18" s="26" t="s">
        <v>11</v>
      </c>
      <c r="C18" s="47">
        <f>C19+C25+C26+C27+C28+C29</f>
        <v>107809.19999999998</v>
      </c>
      <c r="D18" s="47">
        <f>E18-C18</f>
        <v>49565.40000000002</v>
      </c>
      <c r="E18" s="47">
        <f>E19+E25+E26+E27+E28+E29</f>
        <v>157374.6</v>
      </c>
      <c r="F18" s="47">
        <f>F19+F25+F26+F27+F28+F29</f>
        <v>29802.5</v>
      </c>
      <c r="G18" s="47">
        <f>G19+G25+G26+G27+G28+G29</f>
        <v>29202.899999999994</v>
      </c>
      <c r="H18" s="60">
        <f t="shared" si="2"/>
        <v>0.1855629815739007</v>
      </c>
      <c r="I18" s="61">
        <f t="shared" si="3"/>
        <v>0.9798808824763021</v>
      </c>
      <c r="J18" s="61">
        <f t="shared" si="0"/>
        <v>0.030666920378728254</v>
      </c>
      <c r="K18" s="47">
        <f>K19+K25+K26+K27+K28+K29</f>
        <v>58694.99999999999</v>
      </c>
      <c r="L18" s="94">
        <f t="shared" si="4"/>
        <v>-29492.1</v>
      </c>
      <c r="M18" s="61">
        <f t="shared" si="5"/>
        <v>0.49753641707130075</v>
      </c>
    </row>
    <row r="19" spans="1:13" s="8" customFormat="1" ht="27">
      <c r="A19" s="37" t="s">
        <v>34</v>
      </c>
      <c r="B19" s="26" t="s">
        <v>2</v>
      </c>
      <c r="C19" s="49">
        <f>SUM(C20:C24)</f>
        <v>70438.7</v>
      </c>
      <c r="D19" s="47">
        <f t="shared" si="1"/>
        <v>0</v>
      </c>
      <c r="E19" s="49">
        <f>SUM(E20:E24)</f>
        <v>70438.7</v>
      </c>
      <c r="F19" s="49">
        <f>SUM(F20:F24)</f>
        <v>15511.8</v>
      </c>
      <c r="G19" s="49">
        <f>SUM(G20:G24)</f>
        <v>13424.1</v>
      </c>
      <c r="H19" s="60">
        <f t="shared" si="2"/>
        <v>0.19057847461693644</v>
      </c>
      <c r="I19" s="61">
        <f t="shared" si="3"/>
        <v>0.8654121378563416</v>
      </c>
      <c r="J19" s="61">
        <f t="shared" si="0"/>
        <v>0.014097086448814538</v>
      </c>
      <c r="K19" s="49">
        <f>SUM(K20:K24)</f>
        <v>14416.9</v>
      </c>
      <c r="L19" s="94">
        <f t="shared" si="4"/>
        <v>-992.7999999999993</v>
      </c>
      <c r="M19" s="61">
        <f t="shared" si="5"/>
        <v>0.9311363746713927</v>
      </c>
    </row>
    <row r="20" spans="1:13" s="9" customFormat="1" ht="54">
      <c r="A20" s="38" t="s">
        <v>89</v>
      </c>
      <c r="B20" s="17" t="s">
        <v>68</v>
      </c>
      <c r="C20" s="48">
        <v>0</v>
      </c>
      <c r="D20" s="67">
        <f>E20-C20</f>
        <v>0</v>
      </c>
      <c r="E20" s="48">
        <v>0</v>
      </c>
      <c r="F20" s="48">
        <v>0</v>
      </c>
      <c r="G20" s="57">
        <v>0</v>
      </c>
      <c r="H20" s="62"/>
      <c r="I20" s="63"/>
      <c r="J20" s="63">
        <f>G20/ИТОГО_доходов</f>
        <v>0</v>
      </c>
      <c r="K20" s="57">
        <v>0</v>
      </c>
      <c r="L20" s="95">
        <f t="shared" si="4"/>
        <v>0</v>
      </c>
      <c r="M20" s="63"/>
    </row>
    <row r="21" spans="1:13" s="9" customFormat="1" ht="54">
      <c r="A21" s="38" t="s">
        <v>35</v>
      </c>
      <c r="B21" s="17" t="s">
        <v>45</v>
      </c>
      <c r="C21" s="71">
        <v>65963</v>
      </c>
      <c r="D21" s="67">
        <f t="shared" si="1"/>
        <v>0</v>
      </c>
      <c r="E21" s="48">
        <v>65963</v>
      </c>
      <c r="F21" s="48">
        <v>14790</v>
      </c>
      <c r="G21" s="57">
        <v>12702.400000000001</v>
      </c>
      <c r="H21" s="62">
        <f t="shared" si="2"/>
        <v>0.1925685611630763</v>
      </c>
      <c r="I21" s="63">
        <f t="shared" si="3"/>
        <v>0.8588505747126438</v>
      </c>
      <c r="J21" s="63">
        <f t="shared" si="0"/>
        <v>0.013339205675421205</v>
      </c>
      <c r="K21" s="57">
        <v>10963.1</v>
      </c>
      <c r="L21" s="95">
        <f t="shared" si="4"/>
        <v>1739.300000000001</v>
      </c>
      <c r="M21" s="63">
        <f t="shared" si="5"/>
        <v>1.1586503817350933</v>
      </c>
    </row>
    <row r="22" spans="1:13" s="9" customFormat="1" ht="67.5">
      <c r="A22" s="38" t="s">
        <v>54</v>
      </c>
      <c r="B22" s="17" t="s">
        <v>65</v>
      </c>
      <c r="C22" s="71">
        <v>1000</v>
      </c>
      <c r="D22" s="67">
        <f t="shared" si="1"/>
        <v>0</v>
      </c>
      <c r="E22" s="48">
        <v>1000</v>
      </c>
      <c r="F22" s="48">
        <v>7.5</v>
      </c>
      <c r="G22" s="57">
        <v>7.5</v>
      </c>
      <c r="H22" s="62">
        <f>G22/E22</f>
        <v>0.0075</v>
      </c>
      <c r="I22" s="63">
        <f>G22/F22</f>
        <v>1</v>
      </c>
      <c r="J22" s="63">
        <f t="shared" si="0"/>
        <v>7.875995289524737E-06</v>
      </c>
      <c r="K22" s="57">
        <v>70.6</v>
      </c>
      <c r="L22" s="95">
        <f t="shared" si="4"/>
        <v>-63.099999999999994</v>
      </c>
      <c r="M22" s="63">
        <f t="shared" si="5"/>
        <v>0.10623229461756374</v>
      </c>
    </row>
    <row r="23" spans="1:13" s="9" customFormat="1" ht="54">
      <c r="A23" s="38" t="s">
        <v>91</v>
      </c>
      <c r="B23" s="17" t="s">
        <v>90</v>
      </c>
      <c r="C23" s="50">
        <v>2328</v>
      </c>
      <c r="D23" s="67">
        <f t="shared" si="1"/>
        <v>0</v>
      </c>
      <c r="E23" s="50">
        <v>2328</v>
      </c>
      <c r="F23" s="50">
        <v>707</v>
      </c>
      <c r="G23" s="57">
        <v>706.9</v>
      </c>
      <c r="H23" s="62">
        <f t="shared" si="2"/>
        <v>0.30365120274914087</v>
      </c>
      <c r="I23" s="63">
        <f t="shared" si="3"/>
        <v>0.9998585572842998</v>
      </c>
      <c r="J23" s="63">
        <f t="shared" si="0"/>
        <v>0.0007423388093553382</v>
      </c>
      <c r="K23" s="57">
        <v>2577.4</v>
      </c>
      <c r="L23" s="95">
        <f t="shared" si="4"/>
        <v>-1870.5</v>
      </c>
      <c r="M23" s="63">
        <f t="shared" si="5"/>
        <v>0.27426864281834407</v>
      </c>
    </row>
    <row r="24" spans="1:13" s="9" customFormat="1" ht="67.5">
      <c r="A24" s="38" t="s">
        <v>75</v>
      </c>
      <c r="B24" s="17" t="s">
        <v>76</v>
      </c>
      <c r="C24" s="50">
        <v>1147.7</v>
      </c>
      <c r="D24" s="67">
        <f t="shared" si="1"/>
        <v>0</v>
      </c>
      <c r="E24" s="50">
        <v>1147.7</v>
      </c>
      <c r="F24" s="50">
        <v>7.3</v>
      </c>
      <c r="G24" s="57">
        <v>7.3</v>
      </c>
      <c r="H24" s="62">
        <f>G24/E24</f>
        <v>0.00636054718131916</v>
      </c>
      <c r="I24" s="63">
        <f t="shared" si="3"/>
        <v>1</v>
      </c>
      <c r="J24" s="63">
        <f>G24/ИТОГО_доходов</f>
        <v>7.665968748470745E-06</v>
      </c>
      <c r="K24" s="57">
        <v>805.8</v>
      </c>
      <c r="L24" s="95">
        <f t="shared" si="4"/>
        <v>-798.5</v>
      </c>
      <c r="M24" s="63">
        <f t="shared" si="5"/>
        <v>0.009059319930503847</v>
      </c>
    </row>
    <row r="25" spans="1:13" s="8" customFormat="1" ht="13.5">
      <c r="A25" s="39" t="s">
        <v>36</v>
      </c>
      <c r="B25" s="24" t="s">
        <v>46</v>
      </c>
      <c r="C25" s="73">
        <v>3300</v>
      </c>
      <c r="D25" s="74">
        <f t="shared" si="1"/>
        <v>0</v>
      </c>
      <c r="E25" s="73">
        <v>3300</v>
      </c>
      <c r="F25" s="73">
        <v>2825.1</v>
      </c>
      <c r="G25" s="75">
        <v>2838.7</v>
      </c>
      <c r="H25" s="60">
        <f t="shared" si="2"/>
        <v>0.8602121212121212</v>
      </c>
      <c r="I25" s="61">
        <f>G25/F25</f>
        <v>1.0048139888853491</v>
      </c>
      <c r="J25" s="61">
        <f t="shared" si="0"/>
        <v>0.0029810117104498495</v>
      </c>
      <c r="K25" s="75">
        <v>1889.2</v>
      </c>
      <c r="L25" s="94">
        <f t="shared" si="4"/>
        <v>949.4999999999998</v>
      </c>
      <c r="M25" s="61">
        <f t="shared" si="5"/>
        <v>1.5025936904509845</v>
      </c>
    </row>
    <row r="26" spans="1:13" s="8" customFormat="1" ht="27">
      <c r="A26" s="40" t="s">
        <v>43</v>
      </c>
      <c r="B26" s="25" t="s">
        <v>92</v>
      </c>
      <c r="C26" s="73">
        <v>969</v>
      </c>
      <c r="D26" s="74">
        <f t="shared" si="1"/>
        <v>816.9000000000001</v>
      </c>
      <c r="E26" s="73">
        <v>1785.9</v>
      </c>
      <c r="F26" s="73">
        <v>1026</v>
      </c>
      <c r="G26" s="75">
        <v>1597.6</v>
      </c>
      <c r="H26" s="60">
        <f>G26/E26</f>
        <v>0.894562965451593</v>
      </c>
      <c r="I26" s="61">
        <f>G26/F26</f>
        <v>1.5571150097465887</v>
      </c>
      <c r="J26" s="61">
        <f t="shared" si="0"/>
        <v>0.001677692009939296</v>
      </c>
      <c r="K26" s="75">
        <v>122</v>
      </c>
      <c r="L26" s="94">
        <f t="shared" si="4"/>
        <v>1475.6</v>
      </c>
      <c r="M26" s="61">
        <f t="shared" si="5"/>
        <v>13.095081967213114</v>
      </c>
    </row>
    <row r="27" spans="1:13" s="8" customFormat="1" ht="27">
      <c r="A27" s="40" t="s">
        <v>37</v>
      </c>
      <c r="B27" s="25" t="s">
        <v>47</v>
      </c>
      <c r="C27" s="73">
        <v>23527.1</v>
      </c>
      <c r="D27" s="74">
        <f t="shared" si="1"/>
        <v>48748.50000000001</v>
      </c>
      <c r="E27" s="73">
        <v>72275.6</v>
      </c>
      <c r="F27" s="73">
        <v>7851.1</v>
      </c>
      <c r="G27" s="75">
        <v>8044.3</v>
      </c>
      <c r="H27" s="76">
        <f t="shared" si="2"/>
        <v>0.11130035586006895</v>
      </c>
      <c r="I27" s="61">
        <f t="shared" si="3"/>
        <v>1.024608016711034</v>
      </c>
      <c r="J27" s="61">
        <f t="shared" si="0"/>
        <v>0.00844758252100318</v>
      </c>
      <c r="K27" s="75">
        <v>38874.6</v>
      </c>
      <c r="L27" s="94">
        <f t="shared" si="4"/>
        <v>-30830.3</v>
      </c>
      <c r="M27" s="61">
        <f t="shared" si="5"/>
        <v>0.20692946036743787</v>
      </c>
    </row>
    <row r="28" spans="1:13" s="8" customFormat="1" ht="13.5">
      <c r="A28" s="40" t="s">
        <v>38</v>
      </c>
      <c r="B28" s="25" t="s">
        <v>3</v>
      </c>
      <c r="C28" s="73">
        <v>9574.4</v>
      </c>
      <c r="D28" s="74">
        <f t="shared" si="1"/>
        <v>0</v>
      </c>
      <c r="E28" s="73">
        <v>9574.4</v>
      </c>
      <c r="F28" s="73">
        <v>2588.5</v>
      </c>
      <c r="G28" s="73">
        <v>3254.1000000000004</v>
      </c>
      <c r="H28" s="76">
        <f t="shared" si="2"/>
        <v>0.33987508355614976</v>
      </c>
      <c r="I28" s="61">
        <f t="shared" si="3"/>
        <v>1.2571373382267723</v>
      </c>
      <c r="J28" s="61">
        <f t="shared" si="0"/>
        <v>0.0034172368362189935</v>
      </c>
      <c r="K28" s="73">
        <v>3367.2</v>
      </c>
      <c r="L28" s="94">
        <f t="shared" si="4"/>
        <v>-113.09999999999945</v>
      </c>
      <c r="M28" s="61">
        <f t="shared" si="5"/>
        <v>0.9664112615823237</v>
      </c>
    </row>
    <row r="29" spans="1:13" s="8" customFormat="1" ht="13.5">
      <c r="A29" s="40" t="s">
        <v>39</v>
      </c>
      <c r="B29" s="25" t="s">
        <v>5</v>
      </c>
      <c r="C29" s="73">
        <v>0</v>
      </c>
      <c r="D29" s="74">
        <f t="shared" si="1"/>
        <v>0</v>
      </c>
      <c r="E29" s="73">
        <v>0</v>
      </c>
      <c r="F29" s="73">
        <v>0</v>
      </c>
      <c r="G29" s="73">
        <v>44.1</v>
      </c>
      <c r="H29" s="76"/>
      <c r="I29" s="61"/>
      <c r="J29" s="61">
        <f t="shared" si="0"/>
        <v>4.631085230240546E-05</v>
      </c>
      <c r="K29" s="73">
        <v>25.099999999999998</v>
      </c>
      <c r="L29" s="94">
        <f t="shared" si="4"/>
        <v>19.000000000000004</v>
      </c>
      <c r="M29" s="61">
        <f t="shared" si="5"/>
        <v>1.756972111553785</v>
      </c>
    </row>
    <row r="30" spans="1:13" s="8" customFormat="1" ht="13.5">
      <c r="A30" s="40" t="s">
        <v>40</v>
      </c>
      <c r="B30" s="23" t="s">
        <v>4</v>
      </c>
      <c r="C30" s="51">
        <f>C31+C32+C33+C34++C35</f>
        <v>2872754.8000000003</v>
      </c>
      <c r="D30" s="47">
        <f t="shared" si="1"/>
        <v>685758</v>
      </c>
      <c r="E30" s="51">
        <f>E31+E32+E33+E34+E35</f>
        <v>3558512.8000000003</v>
      </c>
      <c r="F30" s="51">
        <f>F31+F32+F33+F34+F35</f>
        <v>701382.9</v>
      </c>
      <c r="G30" s="51">
        <f>G31+G32+G33+G34+G35</f>
        <v>701382.9</v>
      </c>
      <c r="H30" s="60">
        <f t="shared" si="2"/>
        <v>0.19710000762116128</v>
      </c>
      <c r="I30" s="61">
        <f t="shared" si="3"/>
        <v>1</v>
      </c>
      <c r="J30" s="61">
        <f t="shared" si="0"/>
        <v>0.7365451222070933</v>
      </c>
      <c r="K30" s="51">
        <f>SUM(K31:K35)</f>
        <v>400651.49999999994</v>
      </c>
      <c r="L30" s="94">
        <f t="shared" si="4"/>
        <v>300731.4000000001</v>
      </c>
      <c r="M30" s="61">
        <f t="shared" si="5"/>
        <v>1.750605950558029</v>
      </c>
    </row>
    <row r="31" spans="1:13" s="9" customFormat="1" ht="13.5">
      <c r="A31" s="41" t="s">
        <v>82</v>
      </c>
      <c r="B31" s="18" t="s">
        <v>86</v>
      </c>
      <c r="C31" s="52">
        <v>203551.3</v>
      </c>
      <c r="D31" s="67">
        <f t="shared" si="1"/>
        <v>0</v>
      </c>
      <c r="E31" s="50">
        <v>203551.3</v>
      </c>
      <c r="F31" s="50">
        <v>48342</v>
      </c>
      <c r="G31" s="57">
        <v>48342</v>
      </c>
      <c r="H31" s="62">
        <f t="shared" si="2"/>
        <v>0.23749295632108466</v>
      </c>
      <c r="I31" s="63">
        <f t="shared" si="3"/>
        <v>1</v>
      </c>
      <c r="J31" s="63">
        <f t="shared" si="0"/>
        <v>0.05076551523816065</v>
      </c>
      <c r="K31" s="57">
        <v>0</v>
      </c>
      <c r="L31" s="95">
        <f t="shared" si="4"/>
        <v>48342</v>
      </c>
      <c r="M31" s="63"/>
    </row>
    <row r="32" spans="1:13" s="9" customFormat="1" ht="27">
      <c r="A32" s="42" t="s">
        <v>83</v>
      </c>
      <c r="B32" s="19" t="s">
        <v>87</v>
      </c>
      <c r="C32" s="53">
        <v>411903.6</v>
      </c>
      <c r="D32" s="67">
        <f t="shared" si="1"/>
        <v>682038.7000000001</v>
      </c>
      <c r="E32" s="53">
        <v>1093942.3</v>
      </c>
      <c r="F32" s="53">
        <v>251088.4</v>
      </c>
      <c r="G32" s="57">
        <v>251088.4</v>
      </c>
      <c r="H32" s="62">
        <f t="shared" si="2"/>
        <v>0.22952618250523815</v>
      </c>
      <c r="I32" s="63">
        <f t="shared" si="3"/>
        <v>1</v>
      </c>
      <c r="J32" s="63">
        <f t="shared" si="0"/>
        <v>0.26367614075390705</v>
      </c>
      <c r="K32" s="57">
        <v>9279.5</v>
      </c>
      <c r="L32" s="95">
        <f t="shared" si="4"/>
        <v>241808.9</v>
      </c>
      <c r="M32" s="63">
        <f t="shared" si="5"/>
        <v>27.058397542971065</v>
      </c>
    </row>
    <row r="33" spans="1:13" s="9" customFormat="1" ht="13.5">
      <c r="A33" s="42" t="s">
        <v>84</v>
      </c>
      <c r="B33" s="18" t="s">
        <v>88</v>
      </c>
      <c r="C33" s="53">
        <v>1957403.4000000004</v>
      </c>
      <c r="D33" s="67">
        <f t="shared" si="1"/>
        <v>0</v>
      </c>
      <c r="E33" s="53">
        <v>1957403.4000000004</v>
      </c>
      <c r="F33" s="53">
        <v>390041.5</v>
      </c>
      <c r="G33" s="57">
        <v>390041.5</v>
      </c>
      <c r="H33" s="62">
        <f t="shared" si="2"/>
        <v>0.19926475043417208</v>
      </c>
      <c r="I33" s="63">
        <f t="shared" si="3"/>
        <v>1</v>
      </c>
      <c r="J33" s="63">
        <f t="shared" si="0"/>
        <v>0.40959533556255506</v>
      </c>
      <c r="K33" s="57">
        <v>363611.39999999997</v>
      </c>
      <c r="L33" s="95">
        <f t="shared" si="4"/>
        <v>26430.100000000035</v>
      </c>
      <c r="M33" s="63">
        <f t="shared" si="5"/>
        <v>1.0726877650150684</v>
      </c>
    </row>
    <row r="34" spans="1:13" s="9" customFormat="1" ht="13.5">
      <c r="A34" s="42" t="s">
        <v>85</v>
      </c>
      <c r="B34" s="18" t="s">
        <v>48</v>
      </c>
      <c r="C34" s="53">
        <v>299896.5</v>
      </c>
      <c r="D34" s="67">
        <f t="shared" si="1"/>
        <v>5149.999999999942</v>
      </c>
      <c r="E34" s="53">
        <v>305046.49999999994</v>
      </c>
      <c r="F34" s="53">
        <v>13341.699999999999</v>
      </c>
      <c r="G34" s="57">
        <v>13341.699999999999</v>
      </c>
      <c r="H34" s="62">
        <f t="shared" si="2"/>
        <v>0.04373661064788484</v>
      </c>
      <c r="I34" s="63">
        <f t="shared" si="3"/>
        <v>1</v>
      </c>
      <c r="J34" s="63">
        <f t="shared" si="0"/>
        <v>0.014010555513900291</v>
      </c>
      <c r="K34" s="57">
        <v>29325.8</v>
      </c>
      <c r="L34" s="95">
        <f t="shared" si="4"/>
        <v>-15984.1</v>
      </c>
      <c r="M34" s="63">
        <f t="shared" si="5"/>
        <v>0.4549475206132484</v>
      </c>
    </row>
    <row r="35" spans="1:13" s="9" customFormat="1" ht="40.5">
      <c r="A35" s="40" t="s">
        <v>62</v>
      </c>
      <c r="B35" s="25" t="s">
        <v>66</v>
      </c>
      <c r="C35" s="78">
        <v>0</v>
      </c>
      <c r="D35" s="74">
        <f t="shared" si="1"/>
        <v>-1430.7</v>
      </c>
      <c r="E35" s="78">
        <v>-1430.7</v>
      </c>
      <c r="F35" s="78">
        <v>-1430.7</v>
      </c>
      <c r="G35" s="75">
        <v>-1430.7</v>
      </c>
      <c r="H35" s="72">
        <f t="shared" si="2"/>
        <v>1</v>
      </c>
      <c r="I35" s="66">
        <f t="shared" si="3"/>
        <v>1</v>
      </c>
      <c r="J35" s="66">
        <f t="shared" si="0"/>
        <v>-0.001502424861429739</v>
      </c>
      <c r="K35" s="75">
        <v>-1565.2</v>
      </c>
      <c r="L35" s="94">
        <f t="shared" si="4"/>
        <v>134.5</v>
      </c>
      <c r="M35" s="61">
        <f t="shared" si="5"/>
        <v>0.914068489649885</v>
      </c>
    </row>
    <row r="36" spans="1:13" s="10" customFormat="1" ht="13.5">
      <c r="A36" s="31"/>
      <c r="B36" s="21" t="s">
        <v>6</v>
      </c>
      <c r="C36" s="54">
        <f>C6+C30</f>
        <v>3926661.5</v>
      </c>
      <c r="D36" s="47">
        <f t="shared" si="1"/>
        <v>735323.4000000004</v>
      </c>
      <c r="E36" s="54">
        <f>E6+E30</f>
        <v>4661984.9</v>
      </c>
      <c r="F36" s="54">
        <f>F6+F30</f>
        <v>952825.1</v>
      </c>
      <c r="G36" s="54">
        <f>G6+G30</f>
        <v>952260.6</v>
      </c>
      <c r="H36" s="60">
        <f t="shared" si="2"/>
        <v>0.20426076455116787</v>
      </c>
      <c r="I36" s="61">
        <f t="shared" si="3"/>
        <v>0.9994075512914175</v>
      </c>
      <c r="J36" s="61">
        <f t="shared" si="0"/>
        <v>1</v>
      </c>
      <c r="K36" s="54">
        <f>K6+K30</f>
        <v>656179.7</v>
      </c>
      <c r="L36" s="94">
        <f t="shared" si="4"/>
        <v>296080.9</v>
      </c>
      <c r="M36" s="61">
        <f t="shared" si="5"/>
        <v>1.4512192315611105</v>
      </c>
    </row>
    <row r="37" spans="1:13" s="6" customFormat="1" ht="13.5">
      <c r="A37" s="32"/>
      <c r="B37" s="3"/>
      <c r="C37" s="55"/>
      <c r="D37" s="80"/>
      <c r="E37" s="55"/>
      <c r="F37" s="55"/>
      <c r="G37" s="55"/>
      <c r="H37" s="55"/>
      <c r="I37" s="16"/>
      <c r="J37" s="16"/>
      <c r="K37" s="55"/>
      <c r="L37" s="94"/>
      <c r="M37" s="61"/>
    </row>
    <row r="38" spans="1:13" ht="13.5">
      <c r="A38" s="35"/>
      <c r="B38" s="20" t="s">
        <v>20</v>
      </c>
      <c r="C38" s="55"/>
      <c r="D38" s="80"/>
      <c r="E38" s="55"/>
      <c r="F38" s="55"/>
      <c r="G38" s="55"/>
      <c r="H38" s="55"/>
      <c r="I38" s="64"/>
      <c r="J38" s="64"/>
      <c r="K38" s="55"/>
      <c r="L38" s="94"/>
      <c r="M38" s="61"/>
    </row>
    <row r="39" spans="1:13" s="22" customFormat="1" ht="13.5">
      <c r="A39" s="31" t="s">
        <v>23</v>
      </c>
      <c r="B39" s="44" t="s">
        <v>149</v>
      </c>
      <c r="C39" s="49">
        <f>C42+C43+C44+C45+C46+C47</f>
        <v>197901</v>
      </c>
      <c r="D39" s="49">
        <f t="shared" si="1"/>
        <v>7421.799999999988</v>
      </c>
      <c r="E39" s="49">
        <f>E42+E43+E44+E45+E46+E47</f>
        <v>205322.8</v>
      </c>
      <c r="F39" s="49">
        <f>F42+F43+F44+F45+F46+F47</f>
        <v>52982.299999999996</v>
      </c>
      <c r="G39" s="49">
        <f>G42+G43+G44+G45+G46+G47</f>
        <v>44002.2</v>
      </c>
      <c r="H39" s="65">
        <f>G39/E39*100%</f>
        <v>0.21430742226386937</v>
      </c>
      <c r="I39" s="66">
        <f>G39/F39*100%</f>
        <v>0.8305075468599891</v>
      </c>
      <c r="J39" s="66">
        <f>G39/$G$120</f>
        <v>0.04595248312192245</v>
      </c>
      <c r="K39" s="49">
        <f>K42+K43+K44+K45+K46+K47</f>
        <v>52701.1</v>
      </c>
      <c r="L39" s="94">
        <f t="shared" si="4"/>
        <v>-8698.900000000001</v>
      </c>
      <c r="M39" s="61">
        <f t="shared" si="5"/>
        <v>0.8349389291684614</v>
      </c>
    </row>
    <row r="40" spans="1:13" s="22" customFormat="1" ht="13.5">
      <c r="A40" s="36"/>
      <c r="B40" s="19" t="s">
        <v>148</v>
      </c>
      <c r="C40" s="56"/>
      <c r="D40" s="67"/>
      <c r="E40" s="48"/>
      <c r="F40" s="48"/>
      <c r="G40" s="48"/>
      <c r="H40" s="68"/>
      <c r="I40" s="63"/>
      <c r="J40" s="63"/>
      <c r="K40" s="48"/>
      <c r="L40" s="95"/>
      <c r="M40" s="63"/>
    </row>
    <row r="41" spans="1:13" s="22" customFormat="1" ht="13.5">
      <c r="A41" s="36"/>
      <c r="B41" s="18" t="s">
        <v>159</v>
      </c>
      <c r="C41" s="56">
        <v>131911.8</v>
      </c>
      <c r="D41" s="67">
        <f>E41-C41</f>
        <v>-4998.899999999994</v>
      </c>
      <c r="E41" s="48">
        <v>126912.9</v>
      </c>
      <c r="F41" s="48">
        <v>44148</v>
      </c>
      <c r="G41" s="48">
        <v>38577.7</v>
      </c>
      <c r="H41" s="68">
        <f>G41/E41*100%</f>
        <v>0.3039698880098083</v>
      </c>
      <c r="I41" s="63">
        <f>G41/F41*100%</f>
        <v>0.8738266739150131</v>
      </c>
      <c r="J41" s="63">
        <f aca="true" t="shared" si="6" ref="J41:J50">G41/$G$120</f>
        <v>0.04028755626156391</v>
      </c>
      <c r="K41" s="48">
        <v>41242.8</v>
      </c>
      <c r="L41" s="95">
        <f>G41-K41</f>
        <v>-2665.100000000006</v>
      </c>
      <c r="M41" s="63">
        <f>G41/K41</f>
        <v>0.9353802360654464</v>
      </c>
    </row>
    <row r="42" spans="1:13" s="22" customFormat="1" ht="27">
      <c r="A42" s="36" t="s">
        <v>94</v>
      </c>
      <c r="B42" s="19" t="s">
        <v>100</v>
      </c>
      <c r="C42" s="56">
        <v>1769.7</v>
      </c>
      <c r="D42" s="67">
        <f t="shared" si="1"/>
        <v>0</v>
      </c>
      <c r="E42" s="48">
        <v>1769.7</v>
      </c>
      <c r="F42" s="48">
        <v>589.3</v>
      </c>
      <c r="G42" s="48">
        <v>375</v>
      </c>
      <c r="H42" s="68">
        <f aca="true" t="shared" si="7" ref="H42:H47">G42/E42*100%</f>
        <v>0.21190032208848958</v>
      </c>
      <c r="I42" s="63">
        <f aca="true" t="shared" si="8" ref="I42:I47">G42/F42*100%</f>
        <v>0.63634820974037</v>
      </c>
      <c r="J42" s="63">
        <f t="shared" si="6"/>
        <v>0.00039162090010774276</v>
      </c>
      <c r="K42" s="48">
        <v>372.9</v>
      </c>
      <c r="L42" s="95">
        <f aca="true" t="shared" si="9" ref="L42:L47">G42-K42</f>
        <v>2.1000000000000227</v>
      </c>
      <c r="M42" s="63">
        <f t="shared" si="5"/>
        <v>1.005631536604988</v>
      </c>
    </row>
    <row r="43" spans="1:13" s="22" customFormat="1" ht="40.5">
      <c r="A43" s="36" t="s">
        <v>95</v>
      </c>
      <c r="B43" s="19" t="s">
        <v>101</v>
      </c>
      <c r="C43" s="56">
        <v>13984.9</v>
      </c>
      <c r="D43" s="67">
        <f t="shared" si="1"/>
        <v>-7</v>
      </c>
      <c r="E43" s="48">
        <v>13977.9</v>
      </c>
      <c r="F43" s="48">
        <v>4938.5</v>
      </c>
      <c r="G43" s="48">
        <v>3474.3</v>
      </c>
      <c r="H43" s="68">
        <f t="shared" si="7"/>
        <v>0.24855665014057907</v>
      </c>
      <c r="I43" s="63">
        <f t="shared" si="8"/>
        <v>0.7035132125139213</v>
      </c>
      <c r="J43" s="63">
        <f t="shared" si="6"/>
        <v>0.0036282893153182154</v>
      </c>
      <c r="K43" s="48">
        <v>4368.5</v>
      </c>
      <c r="L43" s="95">
        <f t="shared" si="9"/>
        <v>-894.1999999999998</v>
      </c>
      <c r="M43" s="63">
        <f t="shared" si="5"/>
        <v>0.795307313723246</v>
      </c>
    </row>
    <row r="44" spans="1:13" s="22" customFormat="1" ht="40.5">
      <c r="A44" s="36" t="s">
        <v>96</v>
      </c>
      <c r="B44" s="19" t="s">
        <v>102</v>
      </c>
      <c r="C44" s="56">
        <v>63190.6</v>
      </c>
      <c r="D44" s="67">
        <f t="shared" si="1"/>
        <v>432.3000000000029</v>
      </c>
      <c r="E44" s="48">
        <v>63622.9</v>
      </c>
      <c r="F44" s="48">
        <v>25632.6</v>
      </c>
      <c r="G44" s="48">
        <v>21736.3</v>
      </c>
      <c r="H44" s="68">
        <f t="shared" si="7"/>
        <v>0.34164271040773053</v>
      </c>
      <c r="I44" s="63">
        <f t="shared" si="8"/>
        <v>0.8479943509437201</v>
      </c>
      <c r="J44" s="63">
        <f t="shared" si="6"/>
        <v>0.022699704989365143</v>
      </c>
      <c r="K44" s="48">
        <v>22508.5</v>
      </c>
      <c r="L44" s="95">
        <f t="shared" si="9"/>
        <v>-772.2000000000007</v>
      </c>
      <c r="M44" s="63">
        <f t="shared" si="5"/>
        <v>0.9656929604371681</v>
      </c>
    </row>
    <row r="45" spans="1:13" s="22" customFormat="1" ht="27">
      <c r="A45" s="36" t="s">
        <v>97</v>
      </c>
      <c r="B45" s="19" t="s">
        <v>103</v>
      </c>
      <c r="C45" s="56">
        <v>17844.8</v>
      </c>
      <c r="D45" s="67">
        <f t="shared" si="1"/>
        <v>-28.700000000000728</v>
      </c>
      <c r="E45" s="48">
        <v>17816.1</v>
      </c>
      <c r="F45" s="48">
        <v>7817</v>
      </c>
      <c r="G45" s="48">
        <v>6688.9</v>
      </c>
      <c r="H45" s="68">
        <f t="shared" si="7"/>
        <v>0.3754413143168258</v>
      </c>
      <c r="I45" s="63">
        <f t="shared" si="8"/>
        <v>0.855686324676986</v>
      </c>
      <c r="J45" s="63">
        <f t="shared" si="6"/>
        <v>0.006985368103281814</v>
      </c>
      <c r="K45" s="48">
        <v>7338.2</v>
      </c>
      <c r="L45" s="95">
        <f t="shared" si="9"/>
        <v>-649.3000000000002</v>
      </c>
      <c r="M45" s="63">
        <f t="shared" si="5"/>
        <v>0.911517810907307</v>
      </c>
    </row>
    <row r="46" spans="1:13" s="22" customFormat="1" ht="13.5">
      <c r="A46" s="36" t="s">
        <v>98</v>
      </c>
      <c r="B46" s="19" t="s">
        <v>104</v>
      </c>
      <c r="C46" s="56">
        <v>1000</v>
      </c>
      <c r="D46" s="67">
        <f t="shared" si="1"/>
        <v>-60</v>
      </c>
      <c r="E46" s="48">
        <v>940</v>
      </c>
      <c r="F46" s="48">
        <v>0</v>
      </c>
      <c r="G46" s="48">
        <v>0</v>
      </c>
      <c r="H46" s="68">
        <f t="shared" si="7"/>
        <v>0</v>
      </c>
      <c r="I46" s="63"/>
      <c r="J46" s="63">
        <f t="shared" si="6"/>
        <v>0</v>
      </c>
      <c r="K46" s="48">
        <v>0</v>
      </c>
      <c r="L46" s="95">
        <f t="shared" si="9"/>
        <v>0</v>
      </c>
      <c r="M46" s="63"/>
    </row>
    <row r="47" spans="1:13" s="22" customFormat="1" ht="13.5">
      <c r="A47" s="36" t="s">
        <v>99</v>
      </c>
      <c r="B47" s="19" t="s">
        <v>105</v>
      </c>
      <c r="C47" s="56">
        <v>100111</v>
      </c>
      <c r="D47" s="67">
        <f t="shared" si="1"/>
        <v>7085.199999999997</v>
      </c>
      <c r="E47" s="48">
        <v>107196.2</v>
      </c>
      <c r="F47" s="48">
        <v>14004.9</v>
      </c>
      <c r="G47" s="48">
        <v>11727.7</v>
      </c>
      <c r="H47" s="68">
        <f t="shared" si="7"/>
        <v>0.1094040646963232</v>
      </c>
      <c r="I47" s="63">
        <f t="shared" si="8"/>
        <v>0.8373997672243287</v>
      </c>
      <c r="J47" s="63">
        <f t="shared" si="6"/>
        <v>0.012247499813849533</v>
      </c>
      <c r="K47" s="48">
        <v>18113</v>
      </c>
      <c r="L47" s="95">
        <f t="shared" si="9"/>
        <v>-6385.299999999999</v>
      </c>
      <c r="M47" s="63">
        <f t="shared" si="5"/>
        <v>0.647474189808425</v>
      </c>
    </row>
    <row r="48" spans="1:13" s="22" customFormat="1" ht="27">
      <c r="A48" s="31" t="s">
        <v>24</v>
      </c>
      <c r="B48" s="23" t="s">
        <v>13</v>
      </c>
      <c r="C48" s="49">
        <f>C49</f>
        <v>12010.1</v>
      </c>
      <c r="D48" s="49">
        <f t="shared" si="1"/>
        <v>0</v>
      </c>
      <c r="E48" s="49">
        <f>E49</f>
        <v>12010.1</v>
      </c>
      <c r="F48" s="49">
        <f>F49</f>
        <v>3449</v>
      </c>
      <c r="G48" s="49">
        <f>G49</f>
        <v>3387.9</v>
      </c>
      <c r="H48" s="65">
        <f aca="true" t="shared" si="10" ref="H48:H60">G48/E48*100%</f>
        <v>0.28208757628995595</v>
      </c>
      <c r="I48" s="66">
        <f>G48/F48*100%</f>
        <v>0.9822847202087562</v>
      </c>
      <c r="J48" s="66">
        <f t="shared" si="6"/>
        <v>0.0035380598599333915</v>
      </c>
      <c r="K48" s="49">
        <f>K49</f>
        <v>2917.5</v>
      </c>
      <c r="L48" s="94">
        <f t="shared" si="4"/>
        <v>470.4000000000001</v>
      </c>
      <c r="M48" s="61">
        <f t="shared" si="5"/>
        <v>1.1612339331619537</v>
      </c>
    </row>
    <row r="49" spans="1:13" s="22" customFormat="1" ht="27">
      <c r="A49" s="36" t="s">
        <v>106</v>
      </c>
      <c r="B49" s="18" t="s">
        <v>107</v>
      </c>
      <c r="C49" s="48">
        <v>12010.1</v>
      </c>
      <c r="D49" s="67">
        <f t="shared" si="1"/>
        <v>0</v>
      </c>
      <c r="E49" s="48">
        <v>12010.1</v>
      </c>
      <c r="F49" s="48">
        <v>3449</v>
      </c>
      <c r="G49" s="48">
        <v>3387.9</v>
      </c>
      <c r="H49" s="68">
        <f t="shared" si="10"/>
        <v>0.28208757628995595</v>
      </c>
      <c r="I49" s="63">
        <f>G49/F49*100%</f>
        <v>0.9822847202087562</v>
      </c>
      <c r="J49" s="63">
        <f t="shared" si="6"/>
        <v>0.0035380598599333915</v>
      </c>
      <c r="K49" s="48">
        <v>2917.5</v>
      </c>
      <c r="L49" s="95">
        <f>G49-K49</f>
        <v>470.4000000000001</v>
      </c>
      <c r="M49" s="63">
        <f t="shared" si="5"/>
        <v>1.1612339331619537</v>
      </c>
    </row>
    <row r="50" spans="1:13" s="22" customFormat="1" ht="13.5">
      <c r="A50" s="31" t="s">
        <v>25</v>
      </c>
      <c r="B50" s="44" t="s">
        <v>14</v>
      </c>
      <c r="C50" s="49">
        <f>C57+C59+C60+C58</f>
        <v>55944.7</v>
      </c>
      <c r="D50" s="49">
        <f t="shared" si="1"/>
        <v>1070.9000000000015</v>
      </c>
      <c r="E50" s="49">
        <f>E57+E59+E60+E58</f>
        <v>57015.6</v>
      </c>
      <c r="F50" s="49">
        <f>F57+F59+F60+F58</f>
        <v>9174.2</v>
      </c>
      <c r="G50" s="49">
        <f>G57+G59+G60+G58</f>
        <v>5537.5</v>
      </c>
      <c r="H50" s="65">
        <f t="shared" si="10"/>
        <v>0.09712254190081311</v>
      </c>
      <c r="I50" s="66">
        <f>G50/F50*100%</f>
        <v>0.603594863857339</v>
      </c>
      <c r="J50" s="66">
        <f t="shared" si="6"/>
        <v>0.005782935291591002</v>
      </c>
      <c r="K50" s="49">
        <f>K57+K58+K59+K60</f>
        <v>6141.7</v>
      </c>
      <c r="L50" s="94">
        <f t="shared" si="4"/>
        <v>-604.1999999999998</v>
      </c>
      <c r="M50" s="61">
        <f t="shared" si="5"/>
        <v>0.901623329045704</v>
      </c>
    </row>
    <row r="51" spans="1:13" s="22" customFormat="1" ht="13.5">
      <c r="A51" s="36"/>
      <c r="B51" s="19" t="s">
        <v>148</v>
      </c>
      <c r="C51" s="48"/>
      <c r="D51" s="67"/>
      <c r="E51" s="48"/>
      <c r="F51" s="48"/>
      <c r="G51" s="48"/>
      <c r="H51" s="68"/>
      <c r="I51" s="63"/>
      <c r="J51" s="63"/>
      <c r="K51" s="48"/>
      <c r="L51" s="95"/>
      <c r="M51" s="63"/>
    </row>
    <row r="52" spans="1:13" s="22" customFormat="1" ht="27">
      <c r="A52" s="36"/>
      <c r="B52" s="89" t="s">
        <v>77</v>
      </c>
      <c r="C52" s="48">
        <v>2433</v>
      </c>
      <c r="D52" s="67">
        <f>E52-C52</f>
        <v>0</v>
      </c>
      <c r="E52" s="48">
        <v>2433</v>
      </c>
      <c r="F52" s="48">
        <v>0</v>
      </c>
      <c r="G52" s="48">
        <v>0</v>
      </c>
      <c r="H52" s="68">
        <f>G52/E52*100%</f>
        <v>0</v>
      </c>
      <c r="I52" s="63"/>
      <c r="J52" s="63">
        <f aca="true" t="shared" si="11" ref="J52:J61">G52/$G$120</f>
        <v>0</v>
      </c>
      <c r="K52" s="48">
        <v>0</v>
      </c>
      <c r="L52" s="95">
        <f aca="true" t="shared" si="12" ref="L52:L58">G52-K52</f>
        <v>0</v>
      </c>
      <c r="M52" s="63"/>
    </row>
    <row r="53" spans="1:13" s="22" customFormat="1" ht="27">
      <c r="A53" s="36"/>
      <c r="B53" s="101" t="s">
        <v>189</v>
      </c>
      <c r="C53" s="48">
        <v>0</v>
      </c>
      <c r="D53" s="67">
        <f>E53-C53</f>
        <v>700</v>
      </c>
      <c r="E53" s="48">
        <v>700</v>
      </c>
      <c r="F53" s="48">
        <v>0</v>
      </c>
      <c r="G53" s="48">
        <v>0</v>
      </c>
      <c r="H53" s="68">
        <f>G53/E53*100%</f>
        <v>0</v>
      </c>
      <c r="I53" s="63"/>
      <c r="J53" s="63">
        <f>G53/$G$120</f>
        <v>0</v>
      </c>
      <c r="K53" s="48">
        <v>0</v>
      </c>
      <c r="L53" s="95">
        <f>G53-K53</f>
        <v>0</v>
      </c>
      <c r="M53" s="63"/>
    </row>
    <row r="54" spans="1:13" s="22" customFormat="1" ht="13.5">
      <c r="A54" s="36"/>
      <c r="B54" s="90" t="s">
        <v>78</v>
      </c>
      <c r="C54" s="48">
        <v>12880.7</v>
      </c>
      <c r="D54" s="67">
        <f>E54-C54</f>
        <v>0</v>
      </c>
      <c r="E54" s="48">
        <v>12880.7</v>
      </c>
      <c r="F54" s="48">
        <v>3220.1</v>
      </c>
      <c r="G54" s="48">
        <v>0</v>
      </c>
      <c r="H54" s="68">
        <f>G54/E54*100%</f>
        <v>0</v>
      </c>
      <c r="I54" s="63">
        <f aca="true" t="shared" si="13" ref="I52:I61">G54/F54*100%</f>
        <v>0</v>
      </c>
      <c r="J54" s="63">
        <f t="shared" si="11"/>
        <v>0</v>
      </c>
      <c r="K54" s="48">
        <v>0</v>
      </c>
      <c r="L54" s="95">
        <f t="shared" si="12"/>
        <v>0</v>
      </c>
      <c r="M54" s="63"/>
    </row>
    <row r="55" spans="1:13" s="22" customFormat="1" ht="13.5">
      <c r="A55" s="36"/>
      <c r="B55" s="91" t="s">
        <v>79</v>
      </c>
      <c r="C55" s="48">
        <v>9217.2</v>
      </c>
      <c r="D55" s="67">
        <f>E55-C55</f>
        <v>0</v>
      </c>
      <c r="E55" s="48">
        <v>9217.2</v>
      </c>
      <c r="F55" s="48">
        <v>0</v>
      </c>
      <c r="G55" s="48">
        <v>0</v>
      </c>
      <c r="H55" s="68">
        <f>G55/E55*100%</f>
        <v>0</v>
      </c>
      <c r="I55" s="63"/>
      <c r="J55" s="63">
        <f t="shared" si="11"/>
        <v>0</v>
      </c>
      <c r="K55" s="48">
        <v>0</v>
      </c>
      <c r="L55" s="95">
        <f t="shared" si="12"/>
        <v>0</v>
      </c>
      <c r="M55" s="63"/>
    </row>
    <row r="56" spans="1:13" s="22" customFormat="1" ht="13.5">
      <c r="A56" s="36"/>
      <c r="B56" s="90" t="s">
        <v>81</v>
      </c>
      <c r="C56" s="48">
        <v>15213.1</v>
      </c>
      <c r="D56" s="67">
        <f>E56-C56</f>
        <v>0</v>
      </c>
      <c r="E56" s="48">
        <v>15213.1</v>
      </c>
      <c r="F56" s="48">
        <v>0</v>
      </c>
      <c r="G56" s="48">
        <v>0</v>
      </c>
      <c r="H56" s="68">
        <f>G56/E56*100%</f>
        <v>0</v>
      </c>
      <c r="I56" s="63"/>
      <c r="J56" s="63">
        <f t="shared" si="11"/>
        <v>0</v>
      </c>
      <c r="K56" s="48">
        <v>744.9</v>
      </c>
      <c r="L56" s="95">
        <f t="shared" si="12"/>
        <v>-744.9</v>
      </c>
      <c r="M56" s="63">
        <f t="shared" si="5"/>
        <v>0</v>
      </c>
    </row>
    <row r="57" spans="1:13" s="22" customFormat="1" ht="13.5">
      <c r="A57" s="36" t="s">
        <v>108</v>
      </c>
      <c r="B57" s="96" t="s">
        <v>111</v>
      </c>
      <c r="C57" s="48">
        <v>2433</v>
      </c>
      <c r="D57" s="67">
        <f t="shared" si="1"/>
        <v>0</v>
      </c>
      <c r="E57" s="48">
        <v>2433</v>
      </c>
      <c r="F57" s="48">
        <v>0</v>
      </c>
      <c r="G57" s="48">
        <v>0</v>
      </c>
      <c r="H57" s="68">
        <f t="shared" si="10"/>
        <v>0</v>
      </c>
      <c r="I57" s="63"/>
      <c r="J57" s="63">
        <f t="shared" si="11"/>
        <v>0</v>
      </c>
      <c r="K57" s="48">
        <v>0</v>
      </c>
      <c r="L57" s="95">
        <f t="shared" si="12"/>
        <v>0</v>
      </c>
      <c r="M57" s="63"/>
    </row>
    <row r="58" spans="1:13" s="22" customFormat="1" ht="13.5">
      <c r="A58" s="36" t="s">
        <v>181</v>
      </c>
      <c r="B58" s="96" t="s">
        <v>182</v>
      </c>
      <c r="C58" s="48">
        <v>0</v>
      </c>
      <c r="D58" s="67">
        <f t="shared" si="1"/>
        <v>700</v>
      </c>
      <c r="E58" s="48">
        <v>700</v>
      </c>
      <c r="F58" s="48">
        <v>0</v>
      </c>
      <c r="G58" s="48">
        <v>0</v>
      </c>
      <c r="H58" s="68">
        <f>G58/E58*100%</f>
        <v>0</v>
      </c>
      <c r="I58" s="63"/>
      <c r="J58" s="63">
        <f>G58/$G$120</f>
        <v>0</v>
      </c>
      <c r="K58" s="48">
        <v>0</v>
      </c>
      <c r="L58" s="95">
        <f t="shared" si="12"/>
        <v>0</v>
      </c>
      <c r="M58" s="63"/>
    </row>
    <row r="59" spans="1:13" s="22" customFormat="1" ht="13.5">
      <c r="A59" s="36" t="s">
        <v>109</v>
      </c>
      <c r="B59" s="96" t="s">
        <v>112</v>
      </c>
      <c r="C59" s="48">
        <v>37311</v>
      </c>
      <c r="D59" s="67">
        <f t="shared" si="1"/>
        <v>0</v>
      </c>
      <c r="E59" s="48">
        <v>37311</v>
      </c>
      <c r="F59" s="48">
        <v>3220.1</v>
      </c>
      <c r="G59" s="48">
        <v>0</v>
      </c>
      <c r="H59" s="68">
        <f t="shared" si="10"/>
        <v>0</v>
      </c>
      <c r="I59" s="63">
        <f t="shared" si="13"/>
        <v>0</v>
      </c>
      <c r="J59" s="63">
        <f t="shared" si="11"/>
        <v>0</v>
      </c>
      <c r="K59" s="48">
        <v>744.9</v>
      </c>
      <c r="L59" s="95">
        <f t="shared" si="4"/>
        <v>-744.9</v>
      </c>
      <c r="M59" s="63">
        <f t="shared" si="5"/>
        <v>0</v>
      </c>
    </row>
    <row r="60" spans="1:13" s="22" customFormat="1" ht="13.5">
      <c r="A60" s="36" t="s">
        <v>110</v>
      </c>
      <c r="B60" s="96" t="s">
        <v>113</v>
      </c>
      <c r="C60" s="48">
        <v>16200.7</v>
      </c>
      <c r="D60" s="67">
        <f t="shared" si="1"/>
        <v>370.8999999999978</v>
      </c>
      <c r="E60" s="48">
        <v>16571.6</v>
      </c>
      <c r="F60" s="48">
        <v>5954.1</v>
      </c>
      <c r="G60" s="48">
        <v>5537.5</v>
      </c>
      <c r="H60" s="68">
        <f t="shared" si="10"/>
        <v>0.33415602597214517</v>
      </c>
      <c r="I60" s="63">
        <f t="shared" si="13"/>
        <v>0.9300314069296787</v>
      </c>
      <c r="J60" s="63">
        <f t="shared" si="11"/>
        <v>0.005782935291591002</v>
      </c>
      <c r="K60" s="48">
        <v>5396.8</v>
      </c>
      <c r="L60" s="95">
        <f t="shared" si="4"/>
        <v>140.69999999999982</v>
      </c>
      <c r="M60" s="63">
        <f t="shared" si="5"/>
        <v>1.0260710050400237</v>
      </c>
    </row>
    <row r="61" spans="1:13" s="22" customFormat="1" ht="13.5">
      <c r="A61" s="31" t="s">
        <v>26</v>
      </c>
      <c r="B61" s="43" t="s">
        <v>150</v>
      </c>
      <c r="C61" s="49">
        <f>C69+C70+C71</f>
        <v>70317.40000000001</v>
      </c>
      <c r="D61" s="49">
        <f t="shared" si="1"/>
        <v>14574.899999999994</v>
      </c>
      <c r="E61" s="49">
        <f>E69+E70+E71</f>
        <v>84892.3</v>
      </c>
      <c r="F61" s="49">
        <f>F69+F70+F71</f>
        <v>20658.100000000002</v>
      </c>
      <c r="G61" s="49">
        <f>G69+G70+G71</f>
        <v>19319.2</v>
      </c>
      <c r="H61" s="65">
        <f>G61/E61*100%</f>
        <v>0.22757305432883784</v>
      </c>
      <c r="I61" s="66">
        <f t="shared" si="13"/>
        <v>0.9351876503647479</v>
      </c>
      <c r="J61" s="66">
        <f t="shared" si="11"/>
        <v>0.020175473315630677</v>
      </c>
      <c r="K61" s="49">
        <f>K69+K70+K71</f>
        <v>23941.5</v>
      </c>
      <c r="L61" s="94">
        <f t="shared" si="4"/>
        <v>-4622.299999999999</v>
      </c>
      <c r="M61" s="61">
        <f t="shared" si="5"/>
        <v>0.8069335672368064</v>
      </c>
    </row>
    <row r="62" spans="1:13" s="22" customFormat="1" ht="13.5">
      <c r="A62" s="36"/>
      <c r="B62" s="19" t="s">
        <v>148</v>
      </c>
      <c r="C62" s="86"/>
      <c r="D62" s="67"/>
      <c r="E62" s="48"/>
      <c r="F62" s="48"/>
      <c r="G62" s="48"/>
      <c r="H62" s="68"/>
      <c r="I62" s="63"/>
      <c r="J62" s="63"/>
      <c r="K62" s="48"/>
      <c r="L62" s="95"/>
      <c r="M62" s="63"/>
    </row>
    <row r="63" spans="1:13" s="22" customFormat="1" ht="13.5">
      <c r="A63" s="36"/>
      <c r="B63" s="92" t="s">
        <v>80</v>
      </c>
      <c r="C63" s="86">
        <v>0</v>
      </c>
      <c r="D63" s="67">
        <f aca="true" t="shared" si="14" ref="D63:D71">E63-C63</f>
        <v>396.8</v>
      </c>
      <c r="E63" s="48">
        <v>396.8</v>
      </c>
      <c r="F63" s="48">
        <v>0</v>
      </c>
      <c r="G63" s="48">
        <v>0</v>
      </c>
      <c r="H63" s="68">
        <f aca="true" t="shared" si="15" ref="H63:H71">G63/E63*100%</f>
        <v>0</v>
      </c>
      <c r="I63" s="63"/>
      <c r="J63" s="63">
        <f aca="true" t="shared" si="16" ref="J63:J71">G63/$G$120</f>
        <v>0</v>
      </c>
      <c r="K63" s="48">
        <v>3712</v>
      </c>
      <c r="L63" s="95">
        <f aca="true" t="shared" si="17" ref="L63:L71">G63-K63</f>
        <v>-3712</v>
      </c>
      <c r="M63" s="63">
        <f aca="true" t="shared" si="18" ref="M63:M68">G63/K63</f>
        <v>0</v>
      </c>
    </row>
    <row r="64" spans="1:13" s="22" customFormat="1" ht="27">
      <c r="A64" s="36"/>
      <c r="B64" s="87" t="s">
        <v>74</v>
      </c>
      <c r="C64" s="86">
        <v>790.4</v>
      </c>
      <c r="D64" s="67">
        <f t="shared" si="14"/>
        <v>0</v>
      </c>
      <c r="E64" s="48">
        <v>790.4</v>
      </c>
      <c r="F64" s="48">
        <v>162.2</v>
      </c>
      <c r="G64" s="48">
        <v>162.2</v>
      </c>
      <c r="H64" s="68">
        <f t="shared" si="15"/>
        <v>0.20521255060728744</v>
      </c>
      <c r="I64" s="63">
        <f aca="true" t="shared" si="19" ref="I63:I70">G64/F64*100%</f>
        <v>1</v>
      </c>
      <c r="J64" s="63">
        <f t="shared" si="16"/>
        <v>0.00016938909332660232</v>
      </c>
      <c r="K64" s="48">
        <v>39.2</v>
      </c>
      <c r="L64" s="95">
        <f t="shared" si="17"/>
        <v>122.99999999999999</v>
      </c>
      <c r="M64" s="63">
        <f t="shared" si="18"/>
        <v>4.137755102040816</v>
      </c>
    </row>
    <row r="65" spans="1:13" s="22" customFormat="1" ht="54">
      <c r="A65" s="36"/>
      <c r="B65" s="92" t="s">
        <v>184</v>
      </c>
      <c r="C65" s="86">
        <v>0</v>
      </c>
      <c r="D65" s="67">
        <f t="shared" si="14"/>
        <v>160</v>
      </c>
      <c r="E65" s="48">
        <v>160</v>
      </c>
      <c r="F65" s="48">
        <v>0</v>
      </c>
      <c r="G65" s="48">
        <v>0</v>
      </c>
      <c r="H65" s="68">
        <f>G65/E65*100%</f>
        <v>0</v>
      </c>
      <c r="I65" s="63"/>
      <c r="J65" s="63">
        <f t="shared" si="16"/>
        <v>0</v>
      </c>
      <c r="K65" s="48">
        <v>0</v>
      </c>
      <c r="L65" s="95">
        <f>G65-K65</f>
        <v>0</v>
      </c>
      <c r="M65" s="63"/>
    </row>
    <row r="66" spans="1:13" s="22" customFormat="1" ht="54">
      <c r="A66" s="36"/>
      <c r="B66" s="92" t="s">
        <v>185</v>
      </c>
      <c r="C66" s="86">
        <v>0</v>
      </c>
      <c r="D66" s="67">
        <f t="shared" si="14"/>
        <v>200</v>
      </c>
      <c r="E66" s="48">
        <v>200</v>
      </c>
      <c r="F66" s="48">
        <v>150</v>
      </c>
      <c r="G66" s="48">
        <v>150</v>
      </c>
      <c r="H66" s="68">
        <f>G66/E66*100%</f>
        <v>0.75</v>
      </c>
      <c r="I66" s="63">
        <f t="shared" si="19"/>
        <v>1</v>
      </c>
      <c r="J66" s="63">
        <f t="shared" si="16"/>
        <v>0.0001566483600430971</v>
      </c>
      <c r="K66" s="48">
        <v>0</v>
      </c>
      <c r="L66" s="95">
        <f>G66-K66</f>
        <v>150</v>
      </c>
      <c r="M66" s="63"/>
    </row>
    <row r="67" spans="1:13" s="22" customFormat="1" ht="40.5">
      <c r="A67" s="36"/>
      <c r="B67" s="98" t="s">
        <v>183</v>
      </c>
      <c r="C67" s="86">
        <v>0</v>
      </c>
      <c r="D67" s="67">
        <f t="shared" si="14"/>
        <v>10818.5</v>
      </c>
      <c r="E67" s="48">
        <v>10818.5</v>
      </c>
      <c r="F67" s="48">
        <v>3417</v>
      </c>
      <c r="G67" s="48">
        <v>3417</v>
      </c>
      <c r="H67" s="68">
        <f>G67/E67*100%</f>
        <v>0.31584785321440123</v>
      </c>
      <c r="I67" s="63">
        <f t="shared" si="19"/>
        <v>1</v>
      </c>
      <c r="J67" s="63">
        <f t="shared" si="16"/>
        <v>0.003568449641781752</v>
      </c>
      <c r="K67" s="48">
        <v>0</v>
      </c>
      <c r="L67" s="95">
        <f>G67-K67</f>
        <v>3417</v>
      </c>
      <c r="M67" s="63"/>
    </row>
    <row r="68" spans="1:13" s="22" customFormat="1" ht="40.5">
      <c r="A68" s="36"/>
      <c r="B68" s="92" t="s">
        <v>153</v>
      </c>
      <c r="C68" s="86">
        <v>31.9</v>
      </c>
      <c r="D68" s="67">
        <f t="shared" si="14"/>
        <v>2192.9</v>
      </c>
      <c r="E68" s="48">
        <v>2224.8</v>
      </c>
      <c r="F68" s="48">
        <v>0</v>
      </c>
      <c r="G68" s="48">
        <v>0</v>
      </c>
      <c r="H68" s="68">
        <f t="shared" si="15"/>
        <v>0</v>
      </c>
      <c r="I68" s="63"/>
      <c r="J68" s="63">
        <f t="shared" si="16"/>
        <v>0</v>
      </c>
      <c r="K68" s="48">
        <v>0</v>
      </c>
      <c r="L68" s="95">
        <f t="shared" si="17"/>
        <v>0</v>
      </c>
      <c r="M68" s="63"/>
    </row>
    <row r="69" spans="1:13" s="22" customFormat="1" ht="13.5">
      <c r="A69" s="36" t="s">
        <v>114</v>
      </c>
      <c r="B69" s="89" t="s">
        <v>117</v>
      </c>
      <c r="C69" s="86">
        <v>790.4</v>
      </c>
      <c r="D69" s="67">
        <f t="shared" si="14"/>
        <v>11375.300000000001</v>
      </c>
      <c r="E69" s="48">
        <v>12165.7</v>
      </c>
      <c r="F69" s="48">
        <v>3579.2</v>
      </c>
      <c r="G69" s="48">
        <v>3579.2</v>
      </c>
      <c r="H69" s="68">
        <f t="shared" si="15"/>
        <v>0.29420419704579265</v>
      </c>
      <c r="I69" s="63">
        <f t="shared" si="19"/>
        <v>1</v>
      </c>
      <c r="J69" s="63">
        <f t="shared" si="16"/>
        <v>0.0037378387351083542</v>
      </c>
      <c r="K69" s="48">
        <v>4271.7</v>
      </c>
      <c r="L69" s="95">
        <f t="shared" si="17"/>
        <v>-692.5</v>
      </c>
      <c r="M69" s="63">
        <f t="shared" si="5"/>
        <v>0.8378865557038181</v>
      </c>
    </row>
    <row r="70" spans="1:13" s="22" customFormat="1" ht="13.5">
      <c r="A70" s="36" t="s">
        <v>115</v>
      </c>
      <c r="B70" s="89" t="s">
        <v>118</v>
      </c>
      <c r="C70" s="86">
        <v>31.9</v>
      </c>
      <c r="D70" s="67">
        <f t="shared" si="14"/>
        <v>2392.9</v>
      </c>
      <c r="E70" s="48">
        <v>2424.8</v>
      </c>
      <c r="F70" s="48">
        <v>150</v>
      </c>
      <c r="G70" s="48">
        <v>150</v>
      </c>
      <c r="H70" s="68">
        <f t="shared" si="15"/>
        <v>0.06186077202243483</v>
      </c>
      <c r="I70" s="63">
        <f t="shared" si="19"/>
        <v>1</v>
      </c>
      <c r="J70" s="63">
        <f t="shared" si="16"/>
        <v>0.0001566483600430971</v>
      </c>
      <c r="K70" s="48">
        <v>0</v>
      </c>
      <c r="L70" s="95">
        <f t="shared" si="17"/>
        <v>150</v>
      </c>
      <c r="M70" s="63"/>
    </row>
    <row r="71" spans="1:13" s="22" customFormat="1" ht="13.5">
      <c r="A71" s="36" t="s">
        <v>116</v>
      </c>
      <c r="B71" s="89" t="s">
        <v>119</v>
      </c>
      <c r="C71" s="86">
        <v>69495.1</v>
      </c>
      <c r="D71" s="67">
        <f t="shared" si="14"/>
        <v>806.6999999999971</v>
      </c>
      <c r="E71" s="48">
        <v>70301.8</v>
      </c>
      <c r="F71" s="48">
        <v>16928.9</v>
      </c>
      <c r="G71" s="48">
        <v>15590</v>
      </c>
      <c r="H71" s="68">
        <f t="shared" si="15"/>
        <v>0.22175819111317205</v>
      </c>
      <c r="I71" s="63">
        <f>G71/F71*100%</f>
        <v>0.9209103958319795</v>
      </c>
      <c r="J71" s="63">
        <f t="shared" si="16"/>
        <v>0.016280986220479226</v>
      </c>
      <c r="K71" s="48">
        <v>19669.8</v>
      </c>
      <c r="L71" s="95">
        <f t="shared" si="17"/>
        <v>-4079.7999999999993</v>
      </c>
      <c r="M71" s="63">
        <f t="shared" si="5"/>
        <v>0.7925855880588517</v>
      </c>
    </row>
    <row r="72" spans="1:13" s="22" customFormat="1" ht="13.5">
      <c r="A72" s="31" t="s">
        <v>27</v>
      </c>
      <c r="B72" s="43" t="s">
        <v>151</v>
      </c>
      <c r="C72" s="49">
        <f>C79+C80+C81+C82+C83</f>
        <v>3037296.6</v>
      </c>
      <c r="D72" s="49">
        <f t="shared" si="1"/>
        <v>687793.4999999995</v>
      </c>
      <c r="E72" s="49">
        <f>E79+E80+E81+E82+E83</f>
        <v>3725090.0999999996</v>
      </c>
      <c r="F72" s="49">
        <f>F79+F80+F81+F82+F83</f>
        <v>736974.3999999999</v>
      </c>
      <c r="G72" s="49">
        <f>G79+G80+G81+G82+G83</f>
        <v>736351.2</v>
      </c>
      <c r="H72" s="65">
        <f aca="true" t="shared" si="20" ref="H72:H83">G72/E72*100%</f>
        <v>0.19767339318852986</v>
      </c>
      <c r="I72" s="66">
        <f aca="true" t="shared" si="21" ref="I72:I83">G72/F72*100%</f>
        <v>0.9991543803963884</v>
      </c>
      <c r="J72" s="66">
        <f aca="true" t="shared" si="22" ref="J72:J83">G72/$G$120</f>
        <v>0.7689880526384439</v>
      </c>
      <c r="K72" s="49">
        <f>K79+K80+K81+K82+K83</f>
        <v>447688.6</v>
      </c>
      <c r="L72" s="94">
        <f t="shared" si="4"/>
        <v>288662.6</v>
      </c>
      <c r="M72" s="61">
        <f t="shared" si="5"/>
        <v>1.6447843434029814</v>
      </c>
    </row>
    <row r="73" spans="1:13" s="22" customFormat="1" ht="13.5">
      <c r="A73" s="36"/>
      <c r="B73" s="19" t="s">
        <v>148</v>
      </c>
      <c r="C73" s="57"/>
      <c r="D73" s="67"/>
      <c r="E73" s="48"/>
      <c r="F73" s="48"/>
      <c r="G73" s="48"/>
      <c r="H73" s="68"/>
      <c r="I73" s="63"/>
      <c r="J73" s="63"/>
      <c r="K73" s="48"/>
      <c r="L73" s="95"/>
      <c r="M73" s="63"/>
    </row>
    <row r="74" spans="1:13" s="22" customFormat="1" ht="13.5">
      <c r="A74" s="36"/>
      <c r="B74" s="99" t="s">
        <v>159</v>
      </c>
      <c r="C74" s="57">
        <v>2320541.7</v>
      </c>
      <c r="D74" s="67">
        <f>E74-C74</f>
        <v>-21938.80000000028</v>
      </c>
      <c r="E74" s="48">
        <v>2298602.9</v>
      </c>
      <c r="F74" s="48">
        <v>422854.7</v>
      </c>
      <c r="G74" s="48">
        <v>422367.1</v>
      </c>
      <c r="H74" s="68">
        <f>G74/E74*100%</f>
        <v>0.1837494853939321</v>
      </c>
      <c r="I74" s="63">
        <f>G74/F74*100%</f>
        <v>0.9988468852303166</v>
      </c>
      <c r="J74" s="63">
        <f>G74/$G$120</f>
        <v>0.44108742367439197</v>
      </c>
      <c r="K74" s="48">
        <v>396475.6</v>
      </c>
      <c r="L74" s="95">
        <f>G74-K74</f>
        <v>25891.5</v>
      </c>
      <c r="M74" s="63">
        <f>G74/K74</f>
        <v>1.0653041448200091</v>
      </c>
    </row>
    <row r="75" spans="1:13" s="22" customFormat="1" ht="13.5">
      <c r="A75" s="36"/>
      <c r="B75" s="99" t="s">
        <v>160</v>
      </c>
      <c r="C75" s="57">
        <v>243222.4</v>
      </c>
      <c r="D75" s="67">
        <f>E75-C75</f>
        <v>19412.800000000017</v>
      </c>
      <c r="E75" s="48">
        <v>262635.2</v>
      </c>
      <c r="F75" s="48">
        <v>71028.6</v>
      </c>
      <c r="G75" s="48">
        <v>71028.5</v>
      </c>
      <c r="H75" s="68">
        <f>G75/E75*100%</f>
        <v>0.2704454696095573</v>
      </c>
      <c r="I75" s="63">
        <f>G75/F75*100%</f>
        <v>0.999998592116415</v>
      </c>
      <c r="J75" s="63">
        <f>G75/$G$120</f>
        <v>0.07417665360880749</v>
      </c>
      <c r="K75" s="48">
        <v>38446.7</v>
      </c>
      <c r="L75" s="95">
        <f>G75-K75</f>
        <v>32581.800000000003</v>
      </c>
      <c r="M75" s="63">
        <f>G75/K75</f>
        <v>1.8474537476558457</v>
      </c>
    </row>
    <row r="76" spans="1:13" s="22" customFormat="1" ht="40.5">
      <c r="A76" s="36"/>
      <c r="B76" s="99" t="s">
        <v>161</v>
      </c>
      <c r="C76" s="57">
        <v>8.8</v>
      </c>
      <c r="D76" s="67">
        <f>E76-C76</f>
        <v>13464.800000000001</v>
      </c>
      <c r="E76" s="48">
        <v>13473.6</v>
      </c>
      <c r="F76" s="48">
        <v>2218.5</v>
      </c>
      <c r="G76" s="48">
        <v>2218.5</v>
      </c>
      <c r="H76" s="68">
        <f>G76/E76*100%</f>
        <v>0.1646553259707873</v>
      </c>
      <c r="I76" s="63">
        <f>G76/F76*100%</f>
        <v>1</v>
      </c>
      <c r="J76" s="63">
        <f>G76/$G$120</f>
        <v>0.002316829245037406</v>
      </c>
      <c r="K76" s="48">
        <v>3869.2</v>
      </c>
      <c r="L76" s="95">
        <f>G76-K76</f>
        <v>-1650.6999999999998</v>
      </c>
      <c r="M76" s="63">
        <f>G76/K76</f>
        <v>0.5733743409490334</v>
      </c>
    </row>
    <row r="77" spans="1:13" s="22" customFormat="1" ht="54">
      <c r="A77" s="36"/>
      <c r="B77" s="99" t="s">
        <v>162</v>
      </c>
      <c r="C77" s="57">
        <v>301.6</v>
      </c>
      <c r="D77" s="67">
        <f>E77-C77</f>
        <v>1080810.4</v>
      </c>
      <c r="E77" s="48">
        <v>1081112</v>
      </c>
      <c r="F77" s="48">
        <v>229941.5</v>
      </c>
      <c r="G77" s="48">
        <v>229941.5</v>
      </c>
      <c r="H77" s="68">
        <f>G77/E77*100%</f>
        <v>0.21268980457158926</v>
      </c>
      <c r="I77" s="63">
        <f>G77/F77*100%</f>
        <v>1</v>
      </c>
      <c r="J77" s="63">
        <f>G77/$G$120</f>
        <v>0.2401330592056654</v>
      </c>
      <c r="K77" s="48">
        <v>879.5</v>
      </c>
      <c r="L77" s="95">
        <f>G77-K77</f>
        <v>229062</v>
      </c>
      <c r="M77" s="63">
        <f>G77/K77</f>
        <v>261.4457077885162</v>
      </c>
    </row>
    <row r="78" spans="1:13" s="22" customFormat="1" ht="40.5">
      <c r="A78" s="36"/>
      <c r="B78" s="99" t="s">
        <v>163</v>
      </c>
      <c r="C78" s="57">
        <v>549.8</v>
      </c>
      <c r="D78" s="67">
        <f>E78-C78</f>
        <v>28869</v>
      </c>
      <c r="E78" s="48">
        <v>29418.8</v>
      </c>
      <c r="F78" s="48">
        <v>5720.1</v>
      </c>
      <c r="G78" s="48">
        <v>5698.1</v>
      </c>
      <c r="H78" s="68">
        <f>G78/E78*100%</f>
        <v>0.19368906957455778</v>
      </c>
      <c r="I78" s="63">
        <f>G78/F78*100%</f>
        <v>0.9961539133931225</v>
      </c>
      <c r="J78" s="63">
        <f>G78/$G$120</f>
        <v>0.0059506534690771445</v>
      </c>
      <c r="K78" s="48">
        <v>3853</v>
      </c>
      <c r="L78" s="95">
        <f>G78-K78</f>
        <v>1845.1000000000004</v>
      </c>
      <c r="M78" s="63">
        <f aca="true" t="shared" si="23" ref="M78:M84">G78/K78</f>
        <v>1.4788736049831301</v>
      </c>
    </row>
    <row r="79" spans="1:13" s="22" customFormat="1" ht="13.5">
      <c r="A79" s="36" t="s">
        <v>120</v>
      </c>
      <c r="B79" s="45" t="s">
        <v>125</v>
      </c>
      <c r="C79" s="57">
        <v>1092633</v>
      </c>
      <c r="D79" s="67">
        <f t="shared" si="1"/>
        <v>652300.2</v>
      </c>
      <c r="E79" s="48">
        <v>1744933.2</v>
      </c>
      <c r="F79" s="48">
        <v>167648</v>
      </c>
      <c r="G79" s="48">
        <v>167648.1</v>
      </c>
      <c r="H79" s="68">
        <f t="shared" si="20"/>
        <v>0.09607708765011751</v>
      </c>
      <c r="I79" s="63">
        <f t="shared" si="21"/>
        <v>1.0000005964878793</v>
      </c>
      <c r="J79" s="63">
        <f t="shared" si="22"/>
        <v>0.17507866619560766</v>
      </c>
      <c r="K79" s="48">
        <v>145571.9</v>
      </c>
      <c r="L79" s="95">
        <f t="shared" si="4"/>
        <v>22076.20000000001</v>
      </c>
      <c r="M79" s="63">
        <f t="shared" si="23"/>
        <v>1.1516515206574895</v>
      </c>
    </row>
    <row r="80" spans="1:13" s="22" customFormat="1" ht="13.5">
      <c r="A80" s="36" t="s">
        <v>121</v>
      </c>
      <c r="B80" s="45" t="s">
        <v>126</v>
      </c>
      <c r="C80" s="57">
        <v>1510036.8</v>
      </c>
      <c r="D80" s="67">
        <f t="shared" si="1"/>
        <v>27216.09999999986</v>
      </c>
      <c r="E80" s="48">
        <v>1537252.9</v>
      </c>
      <c r="F80" s="48">
        <v>487803.4</v>
      </c>
      <c r="G80" s="48">
        <v>487803.2</v>
      </c>
      <c r="H80" s="68">
        <f t="shared" si="20"/>
        <v>0.31732137243000164</v>
      </c>
      <c r="I80" s="63">
        <f t="shared" si="21"/>
        <v>0.9999995899987577</v>
      </c>
      <c r="J80" s="63">
        <f t="shared" si="22"/>
        <v>0.5094238086918327</v>
      </c>
      <c r="K80" s="48">
        <v>229554.9</v>
      </c>
      <c r="L80" s="95">
        <f t="shared" si="4"/>
        <v>258248.30000000002</v>
      </c>
      <c r="M80" s="63">
        <f t="shared" si="23"/>
        <v>2.1249958071032244</v>
      </c>
    </row>
    <row r="81" spans="1:13" s="22" customFormat="1" ht="13.5">
      <c r="A81" s="36" t="s">
        <v>122</v>
      </c>
      <c r="B81" s="45" t="s">
        <v>127</v>
      </c>
      <c r="C81" s="57">
        <v>365145.6</v>
      </c>
      <c r="D81" s="67">
        <f t="shared" si="1"/>
        <v>1906.3000000000466</v>
      </c>
      <c r="E81" s="48">
        <v>367051.9</v>
      </c>
      <c r="F81" s="48">
        <v>67501.2</v>
      </c>
      <c r="G81" s="48">
        <v>67501.2</v>
      </c>
      <c r="H81" s="68">
        <f t="shared" si="20"/>
        <v>0.18390096877308085</v>
      </c>
      <c r="I81" s="63">
        <f t="shared" si="21"/>
        <v>1</v>
      </c>
      <c r="J81" s="63">
        <f t="shared" si="22"/>
        <v>0.07049301520627405</v>
      </c>
      <c r="K81" s="48">
        <v>60356.1</v>
      </c>
      <c r="L81" s="95">
        <f t="shared" si="4"/>
        <v>7145.0999999999985</v>
      </c>
      <c r="M81" s="63">
        <f t="shared" si="23"/>
        <v>1.1183824004533096</v>
      </c>
    </row>
    <row r="82" spans="1:13" s="22" customFormat="1" ht="13.5">
      <c r="A82" s="36" t="s">
        <v>123</v>
      </c>
      <c r="B82" s="45" t="s">
        <v>128</v>
      </c>
      <c r="C82" s="57">
        <v>14151.2</v>
      </c>
      <c r="D82" s="67">
        <f t="shared" si="1"/>
        <v>6402.5</v>
      </c>
      <c r="E82" s="48">
        <v>20553.7</v>
      </c>
      <c r="F82" s="48">
        <v>2081.6</v>
      </c>
      <c r="G82" s="48">
        <v>2081.6</v>
      </c>
      <c r="H82" s="68">
        <f t="shared" si="20"/>
        <v>0.10127616925419754</v>
      </c>
      <c r="I82" s="63">
        <f t="shared" si="21"/>
        <v>1</v>
      </c>
      <c r="J82" s="63">
        <f t="shared" si="22"/>
        <v>0.002173861508438073</v>
      </c>
      <c r="K82" s="48">
        <v>2060.8</v>
      </c>
      <c r="L82" s="95">
        <f t="shared" si="4"/>
        <v>20.799999999999727</v>
      </c>
      <c r="M82" s="63">
        <f t="shared" si="23"/>
        <v>1.0100931677018632</v>
      </c>
    </row>
    <row r="83" spans="1:13" s="22" customFormat="1" ht="13.5">
      <c r="A83" s="36" t="s">
        <v>124</v>
      </c>
      <c r="B83" s="45" t="s">
        <v>129</v>
      </c>
      <c r="C83" s="57">
        <v>55330</v>
      </c>
      <c r="D83" s="67">
        <f t="shared" si="1"/>
        <v>-31.599999999998545</v>
      </c>
      <c r="E83" s="48">
        <v>55298.4</v>
      </c>
      <c r="F83" s="48">
        <v>11940.2</v>
      </c>
      <c r="G83" s="48">
        <v>11317.1</v>
      </c>
      <c r="H83" s="68">
        <f t="shared" si="20"/>
        <v>0.20465510756188243</v>
      </c>
      <c r="I83" s="63">
        <f t="shared" si="21"/>
        <v>0.9478149444732918</v>
      </c>
      <c r="J83" s="63">
        <f t="shared" si="22"/>
        <v>0.011818701036291563</v>
      </c>
      <c r="K83" s="48">
        <v>10144.9</v>
      </c>
      <c r="L83" s="95">
        <f t="shared" si="4"/>
        <v>1172.2000000000007</v>
      </c>
      <c r="M83" s="63">
        <f t="shared" si="23"/>
        <v>1.115545742195586</v>
      </c>
    </row>
    <row r="84" spans="1:13" s="22" customFormat="1" ht="13.5">
      <c r="A84" s="31" t="s">
        <v>28</v>
      </c>
      <c r="B84" s="43" t="s">
        <v>152</v>
      </c>
      <c r="C84" s="49">
        <f>C91+C92</f>
        <v>233000.1</v>
      </c>
      <c r="D84" s="49">
        <f t="shared" si="1"/>
        <v>7329.299999999988</v>
      </c>
      <c r="E84" s="49">
        <f>E91+E92</f>
        <v>240329.4</v>
      </c>
      <c r="F84" s="49">
        <f>F91+F92</f>
        <v>50678.299999999996</v>
      </c>
      <c r="G84" s="49">
        <f>G91+G92</f>
        <v>50421.2</v>
      </c>
      <c r="H84" s="65">
        <f>G84/E84*100%</f>
        <v>0.20980038230861475</v>
      </c>
      <c r="I84" s="66">
        <f>G84/F84*100%</f>
        <v>0.9949268227229406</v>
      </c>
      <c r="J84" s="66">
        <f>G84/$G$120</f>
        <v>0.05265598860936672</v>
      </c>
      <c r="K84" s="49">
        <f>K91+K92</f>
        <v>41054.1</v>
      </c>
      <c r="L84" s="94">
        <f t="shared" si="4"/>
        <v>9367.099999999999</v>
      </c>
      <c r="M84" s="61">
        <f t="shared" si="23"/>
        <v>1.2281647874390134</v>
      </c>
    </row>
    <row r="85" spans="1:13" s="22" customFormat="1" ht="13.5">
      <c r="A85" s="36"/>
      <c r="B85" s="19" t="s">
        <v>148</v>
      </c>
      <c r="C85" s="57"/>
      <c r="D85" s="67"/>
      <c r="E85" s="48"/>
      <c r="F85" s="48"/>
      <c r="G85" s="48"/>
      <c r="H85" s="68"/>
      <c r="I85" s="63"/>
      <c r="J85" s="63"/>
      <c r="K85" s="48"/>
      <c r="L85" s="95"/>
      <c r="M85" s="63"/>
    </row>
    <row r="86" spans="1:13" s="22" customFormat="1" ht="13.5">
      <c r="A86" s="36"/>
      <c r="B86" s="99" t="s">
        <v>159</v>
      </c>
      <c r="C86" s="57">
        <v>202451.4</v>
      </c>
      <c r="D86" s="67">
        <f>E86-C86</f>
        <v>1.2000000000116415</v>
      </c>
      <c r="E86" s="48">
        <v>202452.6</v>
      </c>
      <c r="F86" s="48">
        <v>40514.4</v>
      </c>
      <c r="G86" s="48">
        <v>40257.5</v>
      </c>
      <c r="H86" s="68">
        <f aca="true" t="shared" si="24" ref="H86:H93">G86/E86*100%</f>
        <v>0.19884901453476023</v>
      </c>
      <c r="I86" s="63">
        <f aca="true" t="shared" si="25" ref="I86:I92">G86/F86*100%</f>
        <v>0.9936590446853464</v>
      </c>
      <c r="J86" s="63">
        <f aca="true" t="shared" si="26" ref="J86:J93">G86/$G$120</f>
        <v>0.04204180902956654</v>
      </c>
      <c r="K86" s="48">
        <v>35830.6</v>
      </c>
      <c r="L86" s="95">
        <f>G86-K86</f>
        <v>4426.9000000000015</v>
      </c>
      <c r="M86" s="63">
        <f aca="true" t="shared" si="27" ref="M86:M93">G86/K86</f>
        <v>1.1235508196904322</v>
      </c>
    </row>
    <row r="87" spans="1:13" s="22" customFormat="1" ht="13.5">
      <c r="A87" s="36"/>
      <c r="B87" s="99" t="s">
        <v>160</v>
      </c>
      <c r="C87" s="57">
        <v>15619.4</v>
      </c>
      <c r="D87" s="67">
        <f>E87-C87</f>
        <v>-1.6999999999989086</v>
      </c>
      <c r="E87" s="48">
        <v>15617.7</v>
      </c>
      <c r="F87" s="48">
        <v>6593.4</v>
      </c>
      <c r="G87" s="48">
        <v>6593.4</v>
      </c>
      <c r="H87" s="68">
        <f t="shared" si="24"/>
        <v>0.42217484008528783</v>
      </c>
      <c r="I87" s="63">
        <f t="shared" si="25"/>
        <v>1</v>
      </c>
      <c r="J87" s="63">
        <f t="shared" si="26"/>
        <v>0.006885635314054376</v>
      </c>
      <c r="K87" s="48">
        <v>3391.7</v>
      </c>
      <c r="L87" s="95">
        <f>G87-K87</f>
        <v>3201.7</v>
      </c>
      <c r="M87" s="63">
        <f t="shared" si="27"/>
        <v>1.943980894536663</v>
      </c>
    </row>
    <row r="88" spans="1:13" s="22" customFormat="1" ht="40.5">
      <c r="A88" s="36"/>
      <c r="B88" s="99" t="s">
        <v>161</v>
      </c>
      <c r="C88" s="57">
        <v>271.6</v>
      </c>
      <c r="D88" s="67">
        <f>E88-C88</f>
        <v>6787.9</v>
      </c>
      <c r="E88" s="48">
        <v>7059.5</v>
      </c>
      <c r="F88" s="48">
        <v>10.5</v>
      </c>
      <c r="G88" s="48">
        <v>10.5</v>
      </c>
      <c r="H88" s="68">
        <f t="shared" si="24"/>
        <v>0.001487357461576599</v>
      </c>
      <c r="I88" s="63">
        <f t="shared" si="25"/>
        <v>1</v>
      </c>
      <c r="J88" s="63">
        <f t="shared" si="26"/>
        <v>1.0965385203016797E-05</v>
      </c>
      <c r="K88" s="48">
        <v>5</v>
      </c>
      <c r="L88" s="95">
        <f>G88-K88</f>
        <v>5.5</v>
      </c>
      <c r="M88" s="63">
        <f t="shared" si="27"/>
        <v>2.1</v>
      </c>
    </row>
    <row r="89" spans="1:13" s="22" customFormat="1" ht="54">
      <c r="A89" s="36"/>
      <c r="B89" s="99" t="s">
        <v>164</v>
      </c>
      <c r="C89" s="57">
        <v>10</v>
      </c>
      <c r="D89" s="67">
        <f>E89-C89</f>
        <v>450.4</v>
      </c>
      <c r="E89" s="48">
        <v>460.4</v>
      </c>
      <c r="F89" s="48">
        <v>0</v>
      </c>
      <c r="G89" s="48">
        <v>0</v>
      </c>
      <c r="H89" s="68">
        <f t="shared" si="24"/>
        <v>0</v>
      </c>
      <c r="I89" s="63"/>
      <c r="J89" s="63">
        <f t="shared" si="26"/>
        <v>0</v>
      </c>
      <c r="K89" s="48">
        <v>0</v>
      </c>
      <c r="L89" s="95">
        <f>G89-K89</f>
        <v>0</v>
      </c>
      <c r="M89" s="63"/>
    </row>
    <row r="90" spans="1:13" s="22" customFormat="1" ht="27">
      <c r="A90" s="36"/>
      <c r="B90" s="99" t="s">
        <v>165</v>
      </c>
      <c r="C90" s="57">
        <v>100</v>
      </c>
      <c r="D90" s="67">
        <f>E90-C90</f>
        <v>10.700000000000003</v>
      </c>
      <c r="E90" s="48">
        <v>110.7</v>
      </c>
      <c r="F90" s="48">
        <v>19.1</v>
      </c>
      <c r="G90" s="48">
        <v>19.1</v>
      </c>
      <c r="H90" s="68">
        <f t="shared" si="24"/>
        <v>0.17253839205058719</v>
      </c>
      <c r="I90" s="63">
        <f t="shared" si="25"/>
        <v>1</v>
      </c>
      <c r="J90" s="63">
        <f t="shared" si="26"/>
        <v>1.99465578454877E-05</v>
      </c>
      <c r="K90" s="48">
        <v>0</v>
      </c>
      <c r="L90" s="95">
        <f>G90-K90</f>
        <v>19.1</v>
      </c>
      <c r="M90" s="63"/>
    </row>
    <row r="91" spans="1:13" s="22" customFormat="1" ht="13.5">
      <c r="A91" s="36" t="s">
        <v>130</v>
      </c>
      <c r="B91" s="45" t="s">
        <v>132</v>
      </c>
      <c r="C91" s="57">
        <v>156459.2</v>
      </c>
      <c r="D91" s="67">
        <f t="shared" si="1"/>
        <v>7329.599999999977</v>
      </c>
      <c r="E91" s="48">
        <v>163788.8</v>
      </c>
      <c r="F91" s="48">
        <v>35465.7</v>
      </c>
      <c r="G91" s="48">
        <v>35465.7</v>
      </c>
      <c r="H91" s="68">
        <f t="shared" si="24"/>
        <v>0.2165331207017818</v>
      </c>
      <c r="I91" s="63">
        <f t="shared" si="25"/>
        <v>1</v>
      </c>
      <c r="J91" s="63">
        <f t="shared" si="26"/>
        <v>0.03703762495186979</v>
      </c>
      <c r="K91" s="48">
        <v>29557.8</v>
      </c>
      <c r="L91" s="95">
        <f t="shared" si="4"/>
        <v>5907.899999999998</v>
      </c>
      <c r="M91" s="63">
        <f t="shared" si="27"/>
        <v>1.1998761748167996</v>
      </c>
    </row>
    <row r="92" spans="1:13" s="22" customFormat="1" ht="13.5">
      <c r="A92" s="36" t="s">
        <v>131</v>
      </c>
      <c r="B92" s="45" t="s">
        <v>133</v>
      </c>
      <c r="C92" s="57">
        <v>76540.9</v>
      </c>
      <c r="D92" s="67">
        <f t="shared" si="1"/>
        <v>-0.29999999998835847</v>
      </c>
      <c r="E92" s="48">
        <v>76540.6</v>
      </c>
      <c r="F92" s="48">
        <v>15212.6</v>
      </c>
      <c r="G92" s="48">
        <v>14955.5</v>
      </c>
      <c r="H92" s="68">
        <f t="shared" si="24"/>
        <v>0.19539303323987528</v>
      </c>
      <c r="I92" s="63">
        <f t="shared" si="25"/>
        <v>0.9830995359110211</v>
      </c>
      <c r="J92" s="63">
        <f t="shared" si="26"/>
        <v>0.015618363657496925</v>
      </c>
      <c r="K92" s="48">
        <v>11496.3</v>
      </c>
      <c r="L92" s="95">
        <f t="shared" si="4"/>
        <v>3459.2000000000007</v>
      </c>
      <c r="M92" s="63">
        <f t="shared" si="27"/>
        <v>1.3008968102780896</v>
      </c>
    </row>
    <row r="93" spans="1:13" s="22" customFormat="1" ht="13.5">
      <c r="A93" s="31" t="s">
        <v>29</v>
      </c>
      <c r="B93" s="43" t="s">
        <v>53</v>
      </c>
      <c r="C93" s="49">
        <f>C103+C104+C105</f>
        <v>176275.5</v>
      </c>
      <c r="D93" s="49">
        <f t="shared" si="1"/>
        <v>17654.20000000001</v>
      </c>
      <c r="E93" s="49">
        <f>E103+E104+E105</f>
        <v>193929.7</v>
      </c>
      <c r="F93" s="49">
        <f>F103+F104+F105</f>
        <v>69888.6</v>
      </c>
      <c r="G93" s="49">
        <f>G103+G104+G105</f>
        <v>69838</v>
      </c>
      <c r="H93" s="68">
        <f t="shared" si="24"/>
        <v>0.36012018788251615</v>
      </c>
      <c r="I93" s="66">
        <f>G93/F93*100%</f>
        <v>0.999275990647974</v>
      </c>
      <c r="J93" s="66">
        <f t="shared" si="26"/>
        <v>0.07293338779126543</v>
      </c>
      <c r="K93" s="49">
        <f>K103+K104+K105</f>
        <v>60936.7</v>
      </c>
      <c r="L93" s="94">
        <f t="shared" si="4"/>
        <v>8901.300000000003</v>
      </c>
      <c r="M93" s="61">
        <f t="shared" si="27"/>
        <v>1.1460745330810498</v>
      </c>
    </row>
    <row r="94" spans="1:13" s="22" customFormat="1" ht="13.5">
      <c r="A94" s="36"/>
      <c r="B94" s="19" t="s">
        <v>148</v>
      </c>
      <c r="C94" s="57"/>
      <c r="D94" s="67"/>
      <c r="E94" s="48"/>
      <c r="F94" s="48"/>
      <c r="G94" s="48"/>
      <c r="H94" s="68"/>
      <c r="I94" s="63"/>
      <c r="J94" s="63"/>
      <c r="K94" s="48"/>
      <c r="L94" s="95"/>
      <c r="M94" s="63"/>
    </row>
    <row r="95" spans="1:13" s="22" customFormat="1" ht="27">
      <c r="A95" s="36"/>
      <c r="B95" s="99" t="s">
        <v>166</v>
      </c>
      <c r="C95" s="57">
        <v>93282.6</v>
      </c>
      <c r="D95" s="67">
        <f aca="true" t="shared" si="28" ref="D95:D105">E95-C95</f>
        <v>0</v>
      </c>
      <c r="E95" s="48">
        <v>93282.6</v>
      </c>
      <c r="F95" s="48">
        <v>37830.8</v>
      </c>
      <c r="G95" s="48">
        <v>37830.8</v>
      </c>
      <c r="H95" s="68">
        <f aca="true" t="shared" si="29" ref="H95:H106">G95/E95*100%</f>
        <v>0.4055504456350916</v>
      </c>
      <c r="I95" s="63">
        <f aca="true" t="shared" si="30" ref="I95:I106">G95/F95*100%</f>
        <v>1</v>
      </c>
      <c r="J95" s="63">
        <f aca="true" t="shared" si="31" ref="J95:J106">G95/$G$120</f>
        <v>0.039507551860789324</v>
      </c>
      <c r="K95" s="48">
        <v>39959.4</v>
      </c>
      <c r="L95" s="95">
        <f aca="true" t="shared" si="32" ref="L95:L102">G95-K95</f>
        <v>-2128.5999999999985</v>
      </c>
      <c r="M95" s="63">
        <f aca="true" t="shared" si="33" ref="M95:M103">G95/K95</f>
        <v>0.9467309318958743</v>
      </c>
    </row>
    <row r="96" spans="1:13" s="22" customFormat="1" ht="27">
      <c r="A96" s="36"/>
      <c r="B96" s="99" t="s">
        <v>167</v>
      </c>
      <c r="C96" s="57">
        <v>67469.7</v>
      </c>
      <c r="D96" s="67">
        <f t="shared" si="28"/>
        <v>0</v>
      </c>
      <c r="E96" s="48">
        <v>67469.7</v>
      </c>
      <c r="F96" s="48">
        <v>27778.1</v>
      </c>
      <c r="G96" s="48">
        <v>27759.2</v>
      </c>
      <c r="H96" s="68">
        <f t="shared" si="29"/>
        <v>0.411432094703252</v>
      </c>
      <c r="I96" s="63">
        <f t="shared" si="30"/>
        <v>0.9993196078925485</v>
      </c>
      <c r="J96" s="63">
        <f t="shared" si="31"/>
        <v>0.028989554374055607</v>
      </c>
      <c r="K96" s="48">
        <v>16998.7</v>
      </c>
      <c r="L96" s="95">
        <f t="shared" si="32"/>
        <v>10760.5</v>
      </c>
      <c r="M96" s="63">
        <f t="shared" si="33"/>
        <v>1.6330189955702494</v>
      </c>
    </row>
    <row r="97" spans="1:13" s="22" customFormat="1" ht="13.5">
      <c r="A97" s="36"/>
      <c r="B97" s="99" t="s">
        <v>168</v>
      </c>
      <c r="C97" s="57">
        <v>143</v>
      </c>
      <c r="D97" s="67">
        <f t="shared" si="28"/>
        <v>17560.4</v>
      </c>
      <c r="E97" s="48">
        <v>17703.4</v>
      </c>
      <c r="F97" s="48">
        <v>0</v>
      </c>
      <c r="G97" s="48">
        <v>0</v>
      </c>
      <c r="H97" s="68">
        <f t="shared" si="29"/>
        <v>0</v>
      </c>
      <c r="I97" s="63"/>
      <c r="J97" s="63">
        <f t="shared" si="31"/>
        <v>0</v>
      </c>
      <c r="K97" s="48">
        <v>0</v>
      </c>
      <c r="L97" s="95">
        <f t="shared" si="32"/>
        <v>0</v>
      </c>
      <c r="M97" s="63"/>
    </row>
    <row r="98" spans="1:13" s="22" customFormat="1" ht="27">
      <c r="A98" s="36"/>
      <c r="B98" s="99" t="s">
        <v>169</v>
      </c>
      <c r="C98" s="57">
        <v>13170.2</v>
      </c>
      <c r="D98" s="67">
        <f t="shared" si="28"/>
        <v>0</v>
      </c>
      <c r="E98" s="48">
        <v>13170.2</v>
      </c>
      <c r="F98" s="48">
        <v>3287.4</v>
      </c>
      <c r="G98" s="48">
        <v>3287.4</v>
      </c>
      <c r="H98" s="68">
        <f t="shared" si="29"/>
        <v>0.24960896569528176</v>
      </c>
      <c r="I98" s="63">
        <f t="shared" si="30"/>
        <v>1</v>
      </c>
      <c r="J98" s="63">
        <f t="shared" si="31"/>
        <v>0.0034331054587045163</v>
      </c>
      <c r="K98" s="48">
        <v>2924.9</v>
      </c>
      <c r="L98" s="95">
        <f t="shared" si="32"/>
        <v>362.5</v>
      </c>
      <c r="M98" s="63">
        <f t="shared" si="33"/>
        <v>1.1239358610550787</v>
      </c>
    </row>
    <row r="99" spans="1:13" s="22" customFormat="1" ht="54">
      <c r="A99" s="36"/>
      <c r="B99" s="99" t="s">
        <v>170</v>
      </c>
      <c r="C99" s="57">
        <v>53.3</v>
      </c>
      <c r="D99" s="67">
        <f t="shared" si="28"/>
        <v>0</v>
      </c>
      <c r="E99" s="48">
        <v>53.3</v>
      </c>
      <c r="F99" s="48">
        <v>2.7</v>
      </c>
      <c r="G99" s="48">
        <v>2.7</v>
      </c>
      <c r="H99" s="68">
        <f t="shared" si="29"/>
        <v>0.05065666041275798</v>
      </c>
      <c r="I99" s="63">
        <f t="shared" si="30"/>
        <v>1</v>
      </c>
      <c r="J99" s="63">
        <f t="shared" si="31"/>
        <v>2.819670480775748E-06</v>
      </c>
      <c r="K99" s="48">
        <v>6.8</v>
      </c>
      <c r="L99" s="95">
        <f t="shared" si="32"/>
        <v>-4.1</v>
      </c>
      <c r="M99" s="63">
        <f t="shared" si="33"/>
        <v>0.3970588235294118</v>
      </c>
    </row>
    <row r="100" spans="1:13" s="22" customFormat="1" ht="13.5">
      <c r="A100" s="36"/>
      <c r="B100" s="99" t="s">
        <v>171</v>
      </c>
      <c r="C100" s="57">
        <v>0</v>
      </c>
      <c r="D100" s="67">
        <f t="shared" si="28"/>
        <v>60</v>
      </c>
      <c r="E100" s="48">
        <v>60</v>
      </c>
      <c r="F100" s="48">
        <v>60</v>
      </c>
      <c r="G100" s="48">
        <v>40</v>
      </c>
      <c r="H100" s="68">
        <f t="shared" si="29"/>
        <v>0.6666666666666666</v>
      </c>
      <c r="I100" s="63">
        <f t="shared" si="30"/>
        <v>0.6666666666666666</v>
      </c>
      <c r="J100" s="63">
        <f t="shared" si="31"/>
        <v>4.177289601149256E-05</v>
      </c>
      <c r="K100" s="48">
        <v>50</v>
      </c>
      <c r="L100" s="95">
        <f t="shared" si="32"/>
        <v>-10</v>
      </c>
      <c r="M100" s="63">
        <f t="shared" si="33"/>
        <v>0.8</v>
      </c>
    </row>
    <row r="101" spans="1:13" s="22" customFormat="1" ht="40.5">
      <c r="A101" s="36"/>
      <c r="B101" s="99" t="s">
        <v>172</v>
      </c>
      <c r="C101" s="57">
        <v>2156.7</v>
      </c>
      <c r="D101" s="67">
        <f t="shared" si="28"/>
        <v>0</v>
      </c>
      <c r="E101" s="48">
        <v>2156.7</v>
      </c>
      <c r="F101" s="48">
        <v>912.6</v>
      </c>
      <c r="G101" s="48">
        <v>912.6</v>
      </c>
      <c r="H101" s="68">
        <f t="shared" si="29"/>
        <v>0.4231464737793852</v>
      </c>
      <c r="I101" s="63">
        <f t="shared" si="30"/>
        <v>1</v>
      </c>
      <c r="J101" s="63">
        <f t="shared" si="31"/>
        <v>0.0009530486225022028</v>
      </c>
      <c r="K101" s="48">
        <v>996.9</v>
      </c>
      <c r="L101" s="95">
        <f t="shared" si="32"/>
        <v>-84.29999999999995</v>
      </c>
      <c r="M101" s="63">
        <f t="shared" si="33"/>
        <v>0.9154378573578092</v>
      </c>
    </row>
    <row r="102" spans="1:13" s="22" customFormat="1" ht="27">
      <c r="A102" s="36"/>
      <c r="B102" s="99" t="s">
        <v>188</v>
      </c>
      <c r="C102" s="57">
        <v>0</v>
      </c>
      <c r="D102" s="67">
        <f t="shared" si="28"/>
        <v>33.8</v>
      </c>
      <c r="E102" s="48">
        <v>33.8</v>
      </c>
      <c r="F102" s="48">
        <v>17</v>
      </c>
      <c r="G102" s="48">
        <v>5.3</v>
      </c>
      <c r="H102" s="68">
        <f t="shared" si="29"/>
        <v>0.15680473372781065</v>
      </c>
      <c r="I102" s="63">
        <f t="shared" si="30"/>
        <v>0.31176470588235294</v>
      </c>
      <c r="J102" s="63">
        <f t="shared" si="31"/>
        <v>5.534908721522764E-06</v>
      </c>
      <c r="K102" s="48">
        <v>0</v>
      </c>
      <c r="L102" s="95">
        <f t="shared" si="32"/>
        <v>5.3</v>
      </c>
      <c r="M102" s="63"/>
    </row>
    <row r="103" spans="1:13" s="22" customFormat="1" ht="13.5">
      <c r="A103" s="36" t="s">
        <v>134</v>
      </c>
      <c r="B103" s="88" t="s">
        <v>137</v>
      </c>
      <c r="C103" s="57">
        <v>8307.7</v>
      </c>
      <c r="D103" s="67">
        <f t="shared" si="28"/>
        <v>0</v>
      </c>
      <c r="E103" s="48">
        <v>8307.7</v>
      </c>
      <c r="F103" s="48">
        <v>2106</v>
      </c>
      <c r="G103" s="48">
        <v>2106</v>
      </c>
      <c r="H103" s="68">
        <f t="shared" si="29"/>
        <v>0.2534997652779951</v>
      </c>
      <c r="I103" s="63">
        <f t="shared" si="30"/>
        <v>1</v>
      </c>
      <c r="J103" s="63">
        <f t="shared" si="31"/>
        <v>0.002199342975005083</v>
      </c>
      <c r="K103" s="48">
        <v>1847.2</v>
      </c>
      <c r="L103" s="95">
        <f>G103-K103</f>
        <v>258.79999999999995</v>
      </c>
      <c r="M103" s="63">
        <f t="shared" si="33"/>
        <v>1.1401039411000433</v>
      </c>
    </row>
    <row r="104" spans="1:13" s="22" customFormat="1" ht="13.5">
      <c r="A104" s="36" t="s">
        <v>135</v>
      </c>
      <c r="B104" s="88" t="s">
        <v>138</v>
      </c>
      <c r="C104" s="57">
        <v>100444.8</v>
      </c>
      <c r="D104" s="67">
        <f t="shared" si="28"/>
        <v>-83</v>
      </c>
      <c r="E104" s="48">
        <v>100361.8</v>
      </c>
      <c r="F104" s="48">
        <v>39984.7</v>
      </c>
      <c r="G104" s="48">
        <v>39964.7</v>
      </c>
      <c r="H104" s="68">
        <f t="shared" si="29"/>
        <v>0.39820628964406773</v>
      </c>
      <c r="I104" s="63">
        <f t="shared" si="30"/>
        <v>0.9994998086768189</v>
      </c>
      <c r="J104" s="63">
        <f t="shared" si="31"/>
        <v>0.04173603143076242</v>
      </c>
      <c r="K104" s="48">
        <v>42084</v>
      </c>
      <c r="L104" s="95">
        <f>G104-K104</f>
        <v>-2119.300000000003</v>
      </c>
      <c r="M104" s="63">
        <f>G104/K104</f>
        <v>0.9496411938028704</v>
      </c>
    </row>
    <row r="105" spans="1:13" s="22" customFormat="1" ht="13.5">
      <c r="A105" s="36" t="s">
        <v>136</v>
      </c>
      <c r="B105" s="88" t="s">
        <v>139</v>
      </c>
      <c r="C105" s="57">
        <v>67523</v>
      </c>
      <c r="D105" s="67">
        <f t="shared" si="28"/>
        <v>17737.199999999997</v>
      </c>
      <c r="E105" s="48">
        <v>85260.2</v>
      </c>
      <c r="F105" s="48">
        <v>27797.9</v>
      </c>
      <c r="G105" s="48">
        <v>27767.3</v>
      </c>
      <c r="H105" s="68">
        <f t="shared" si="29"/>
        <v>0.3256771623805715</v>
      </c>
      <c r="I105" s="63">
        <f t="shared" si="30"/>
        <v>0.9988991974213879</v>
      </c>
      <c r="J105" s="63">
        <f t="shared" si="31"/>
        <v>0.028998013385497935</v>
      </c>
      <c r="K105" s="48">
        <v>17005.5</v>
      </c>
      <c r="L105" s="95">
        <f>G105-K105</f>
        <v>10761.8</v>
      </c>
      <c r="M105" s="63">
        <f>G105/K105</f>
        <v>1.6328423157213843</v>
      </c>
    </row>
    <row r="106" spans="1:13" s="22" customFormat="1" ht="13.5">
      <c r="A106" s="31" t="s">
        <v>50</v>
      </c>
      <c r="B106" s="70" t="s">
        <v>56</v>
      </c>
      <c r="C106" s="54">
        <f>C111+C112</f>
        <v>6942</v>
      </c>
      <c r="D106" s="54">
        <f t="shared" si="1"/>
        <v>92.69999999999982</v>
      </c>
      <c r="E106" s="54">
        <f>E111+E112</f>
        <v>7034.7</v>
      </c>
      <c r="F106" s="54">
        <f>F111+F112</f>
        <v>2077.1</v>
      </c>
      <c r="G106" s="54">
        <f>G111+G112</f>
        <v>1959.9</v>
      </c>
      <c r="H106" s="65">
        <f t="shared" si="29"/>
        <v>0.27860463132756197</v>
      </c>
      <c r="I106" s="66">
        <f t="shared" si="30"/>
        <v>0.9435751769293728</v>
      </c>
      <c r="J106" s="66">
        <f t="shared" si="31"/>
        <v>0.002046767472323107</v>
      </c>
      <c r="K106" s="54">
        <f>K111+K112</f>
        <v>608.9</v>
      </c>
      <c r="L106" s="94">
        <f>G106-K106</f>
        <v>1351</v>
      </c>
      <c r="M106" s="61">
        <f>G106/K106</f>
        <v>3.218755132205617</v>
      </c>
    </row>
    <row r="107" spans="1:13" s="22" customFormat="1" ht="13.5">
      <c r="A107" s="36"/>
      <c r="B107" s="19" t="s">
        <v>148</v>
      </c>
      <c r="C107" s="57"/>
      <c r="D107" s="67"/>
      <c r="E107" s="57"/>
      <c r="F107" s="57"/>
      <c r="G107" s="57"/>
      <c r="H107" s="68"/>
      <c r="I107" s="63"/>
      <c r="J107" s="63"/>
      <c r="K107" s="57"/>
      <c r="L107" s="95"/>
      <c r="M107" s="63"/>
    </row>
    <row r="108" spans="1:13" s="22" customFormat="1" ht="13.5">
      <c r="A108" s="36"/>
      <c r="B108" s="99" t="s">
        <v>159</v>
      </c>
      <c r="C108" s="57">
        <v>6533</v>
      </c>
      <c r="D108" s="67">
        <f>E108-C108</f>
        <v>-101.89999999999964</v>
      </c>
      <c r="E108" s="48">
        <v>6431.1</v>
      </c>
      <c r="F108" s="48">
        <v>1864.6</v>
      </c>
      <c r="G108" s="48">
        <v>1749.7</v>
      </c>
      <c r="H108" s="68">
        <f>G108/E108*100%</f>
        <v>0.27206854192906343</v>
      </c>
      <c r="I108" s="63">
        <f aca="true" t="shared" si="34" ref="I108:I119">G108/F108*100%</f>
        <v>0.9383782044406308</v>
      </c>
      <c r="J108" s="63">
        <f aca="true" t="shared" si="35" ref="J108:J119">G108/$G$120</f>
        <v>0.0018272509037827135</v>
      </c>
      <c r="K108" s="48">
        <v>549.6</v>
      </c>
      <c r="L108" s="95">
        <f aca="true" t="shared" si="36" ref="L108:L120">G108-K108</f>
        <v>1200.1</v>
      </c>
      <c r="M108" s="63">
        <f>G108/K108</f>
        <v>3.1835880640465795</v>
      </c>
    </row>
    <row r="109" spans="1:13" s="22" customFormat="1" ht="13.5">
      <c r="A109" s="36"/>
      <c r="B109" s="100" t="s">
        <v>186</v>
      </c>
      <c r="C109" s="57">
        <v>260</v>
      </c>
      <c r="D109" s="67">
        <f>E109-C109</f>
        <v>0</v>
      </c>
      <c r="E109" s="48">
        <v>260</v>
      </c>
      <c r="F109" s="48">
        <v>0</v>
      </c>
      <c r="G109" s="48">
        <v>0</v>
      </c>
      <c r="H109" s="68">
        <f>G109/E109*100%</f>
        <v>0</v>
      </c>
      <c r="I109" s="63"/>
      <c r="J109" s="63">
        <f>G109/$G$120</f>
        <v>0</v>
      </c>
      <c r="K109" s="48">
        <v>0</v>
      </c>
      <c r="L109" s="95">
        <f t="shared" si="36"/>
        <v>0</v>
      </c>
      <c r="M109" s="63"/>
    </row>
    <row r="110" spans="1:13" s="22" customFormat="1" ht="13.5">
      <c r="A110" s="36"/>
      <c r="B110" s="100" t="s">
        <v>187</v>
      </c>
      <c r="C110" s="57">
        <v>0</v>
      </c>
      <c r="D110" s="67">
        <f>E110-C110</f>
        <v>28.4</v>
      </c>
      <c r="E110" s="48">
        <v>28.4</v>
      </c>
      <c r="F110" s="48">
        <v>11.3</v>
      </c>
      <c r="G110" s="48">
        <v>11.3</v>
      </c>
      <c r="H110" s="68">
        <f>G110/E110*100%</f>
        <v>0.397887323943662</v>
      </c>
      <c r="I110" s="63">
        <f>G110/F110*100%</f>
        <v>1</v>
      </c>
      <c r="J110" s="63">
        <f>G110/$G$120</f>
        <v>1.180084312324665E-05</v>
      </c>
      <c r="K110" s="48">
        <v>0</v>
      </c>
      <c r="L110" s="95">
        <f t="shared" si="36"/>
        <v>11.3</v>
      </c>
      <c r="M110" s="63"/>
    </row>
    <row r="111" spans="1:13" s="22" customFormat="1" ht="13.5">
      <c r="A111" s="36" t="s">
        <v>155</v>
      </c>
      <c r="B111" s="45" t="s">
        <v>156</v>
      </c>
      <c r="C111" s="57">
        <v>0</v>
      </c>
      <c r="D111" s="67">
        <f>E111-C111</f>
        <v>130</v>
      </c>
      <c r="E111" s="48">
        <v>130</v>
      </c>
      <c r="F111" s="48">
        <v>130</v>
      </c>
      <c r="G111" s="48">
        <v>130</v>
      </c>
      <c r="H111" s="68">
        <f>G111/E111*100%</f>
        <v>1</v>
      </c>
      <c r="I111" s="63">
        <f t="shared" si="34"/>
        <v>1</v>
      </c>
      <c r="J111" s="63">
        <f t="shared" si="35"/>
        <v>0.0001357619120373508</v>
      </c>
      <c r="K111" s="48">
        <v>41.1</v>
      </c>
      <c r="L111" s="95">
        <f t="shared" si="36"/>
        <v>88.9</v>
      </c>
      <c r="M111" s="63">
        <f>G111/K111</f>
        <v>3.16301703163017</v>
      </c>
    </row>
    <row r="112" spans="1:13" s="22" customFormat="1" ht="13.5">
      <c r="A112" s="36" t="s">
        <v>140</v>
      </c>
      <c r="B112" s="45" t="s">
        <v>141</v>
      </c>
      <c r="C112" s="57">
        <v>6942</v>
      </c>
      <c r="D112" s="67">
        <f t="shared" si="1"/>
        <v>-37.30000000000018</v>
      </c>
      <c r="E112" s="57">
        <v>6904.7</v>
      </c>
      <c r="F112" s="57">
        <v>1947.1</v>
      </c>
      <c r="G112" s="57">
        <v>1829.9</v>
      </c>
      <c r="H112" s="68">
        <f>G112/E112*100%</f>
        <v>0.265022376062682</v>
      </c>
      <c r="I112" s="63">
        <f t="shared" si="34"/>
        <v>0.9398079194699811</v>
      </c>
      <c r="J112" s="63">
        <f t="shared" si="35"/>
        <v>0.001911005560285756</v>
      </c>
      <c r="K112" s="57">
        <v>567.8</v>
      </c>
      <c r="L112" s="95">
        <f t="shared" si="36"/>
        <v>1262.1000000000001</v>
      </c>
      <c r="M112" s="63">
        <f aca="true" t="shared" si="37" ref="M112:M119">G112/K112</f>
        <v>3.222789714688271</v>
      </c>
    </row>
    <row r="113" spans="1:13" s="10" customFormat="1" ht="13.5">
      <c r="A113" s="31" t="s">
        <v>57</v>
      </c>
      <c r="B113" s="70" t="s">
        <v>58</v>
      </c>
      <c r="C113" s="54">
        <f>C114</f>
        <v>500</v>
      </c>
      <c r="D113" s="54">
        <f t="shared" si="1"/>
        <v>0</v>
      </c>
      <c r="E113" s="54">
        <f>E114</f>
        <v>500</v>
      </c>
      <c r="F113" s="54">
        <f>F114</f>
        <v>100</v>
      </c>
      <c r="G113" s="54">
        <f>G114</f>
        <v>100</v>
      </c>
      <c r="H113" s="65">
        <f aca="true" t="shared" si="38" ref="H113:H118">G113/E113*100%</f>
        <v>0.2</v>
      </c>
      <c r="I113" s="66">
        <f t="shared" si="34"/>
        <v>1</v>
      </c>
      <c r="J113" s="66">
        <f t="shared" si="35"/>
        <v>0.00010443224002873141</v>
      </c>
      <c r="K113" s="54">
        <f>K114</f>
        <v>0</v>
      </c>
      <c r="L113" s="94">
        <f t="shared" si="36"/>
        <v>100</v>
      </c>
      <c r="M113" s="66"/>
    </row>
    <row r="114" spans="1:13" s="10" customFormat="1" ht="13.5">
      <c r="A114" s="36" t="s">
        <v>142</v>
      </c>
      <c r="B114" s="45" t="s">
        <v>145</v>
      </c>
      <c r="C114" s="57">
        <v>500</v>
      </c>
      <c r="D114" s="97">
        <f t="shared" si="1"/>
        <v>0</v>
      </c>
      <c r="E114" s="57">
        <v>500</v>
      </c>
      <c r="F114" s="57">
        <v>100</v>
      </c>
      <c r="G114" s="57">
        <v>100</v>
      </c>
      <c r="H114" s="68">
        <f t="shared" si="38"/>
        <v>0.2</v>
      </c>
      <c r="I114" s="63">
        <f t="shared" si="34"/>
        <v>1</v>
      </c>
      <c r="J114" s="63">
        <f t="shared" si="35"/>
        <v>0.00010443224002873141</v>
      </c>
      <c r="K114" s="57">
        <v>0</v>
      </c>
      <c r="L114" s="95">
        <f t="shared" si="36"/>
        <v>100</v>
      </c>
      <c r="M114" s="63"/>
    </row>
    <row r="115" spans="1:13" s="10" customFormat="1" ht="27">
      <c r="A115" s="31" t="s">
        <v>59</v>
      </c>
      <c r="B115" s="30" t="s">
        <v>60</v>
      </c>
      <c r="C115" s="54">
        <f>C116</f>
        <v>96000</v>
      </c>
      <c r="D115" s="54">
        <f t="shared" si="1"/>
        <v>0</v>
      </c>
      <c r="E115" s="54">
        <f>E116</f>
        <v>96000</v>
      </c>
      <c r="F115" s="54">
        <f>F116</f>
        <v>22547.4</v>
      </c>
      <c r="G115" s="54">
        <f>G116</f>
        <v>22547.4</v>
      </c>
      <c r="H115" s="65">
        <f t="shared" si="38"/>
        <v>0.23486875000000002</v>
      </c>
      <c r="I115" s="66">
        <f t="shared" si="34"/>
        <v>1</v>
      </c>
      <c r="J115" s="66">
        <f t="shared" si="35"/>
        <v>0.023546754888238187</v>
      </c>
      <c r="K115" s="54">
        <f>K116</f>
        <v>24326.5</v>
      </c>
      <c r="L115" s="94">
        <f t="shared" si="36"/>
        <v>-1779.0999999999985</v>
      </c>
      <c r="M115" s="61">
        <f t="shared" si="37"/>
        <v>0.9268657636733604</v>
      </c>
    </row>
    <row r="116" spans="1:13" s="10" customFormat="1" ht="27">
      <c r="A116" s="36" t="s">
        <v>143</v>
      </c>
      <c r="B116" s="45" t="s">
        <v>146</v>
      </c>
      <c r="C116" s="57">
        <v>96000</v>
      </c>
      <c r="D116" s="97">
        <f t="shared" si="1"/>
        <v>0</v>
      </c>
      <c r="E116" s="57">
        <v>96000</v>
      </c>
      <c r="F116" s="57">
        <v>22547.4</v>
      </c>
      <c r="G116" s="57">
        <v>22547.4</v>
      </c>
      <c r="H116" s="68">
        <f t="shared" si="38"/>
        <v>0.23486875000000002</v>
      </c>
      <c r="I116" s="63">
        <f t="shared" si="34"/>
        <v>1</v>
      </c>
      <c r="J116" s="63">
        <f t="shared" si="35"/>
        <v>0.023546754888238187</v>
      </c>
      <c r="K116" s="57">
        <v>24326.5</v>
      </c>
      <c r="L116" s="95">
        <f t="shared" si="36"/>
        <v>-1779.0999999999985</v>
      </c>
      <c r="M116" s="63">
        <f t="shared" si="37"/>
        <v>0.9268657636733604</v>
      </c>
    </row>
    <row r="117" spans="1:13" s="22" customFormat="1" ht="13.5">
      <c r="A117" s="31" t="s">
        <v>55</v>
      </c>
      <c r="B117" s="43" t="s">
        <v>51</v>
      </c>
      <c r="C117" s="49">
        <f>C118+C119</f>
        <v>40474.1</v>
      </c>
      <c r="D117" s="54">
        <f t="shared" si="1"/>
        <v>0</v>
      </c>
      <c r="E117" s="49">
        <f>E118+E119</f>
        <v>40474.1</v>
      </c>
      <c r="F117" s="49">
        <f>F118+F119</f>
        <v>4094.2</v>
      </c>
      <c r="G117" s="49">
        <f>G118+G119</f>
        <v>4094.2</v>
      </c>
      <c r="H117" s="65">
        <f t="shared" si="38"/>
        <v>0.10115604794177017</v>
      </c>
      <c r="I117" s="66">
        <f t="shared" si="34"/>
        <v>1</v>
      </c>
      <c r="J117" s="66">
        <f>G117/$G$120</f>
        <v>0.004275664771256321</v>
      </c>
      <c r="K117" s="49">
        <f>K118+K119</f>
        <v>3578</v>
      </c>
      <c r="L117" s="94">
        <f t="shared" si="36"/>
        <v>516.1999999999998</v>
      </c>
      <c r="M117" s="61">
        <f t="shared" si="37"/>
        <v>1.1442705422023476</v>
      </c>
    </row>
    <row r="118" spans="1:13" s="22" customFormat="1" ht="27">
      <c r="A118" s="36" t="s">
        <v>144</v>
      </c>
      <c r="B118" s="45" t="s">
        <v>147</v>
      </c>
      <c r="C118" s="57">
        <v>20474.1</v>
      </c>
      <c r="D118" s="97">
        <f>E118-C118</f>
        <v>0</v>
      </c>
      <c r="E118" s="57">
        <v>20474.1</v>
      </c>
      <c r="F118" s="57">
        <v>4094.2</v>
      </c>
      <c r="G118" s="57">
        <v>4094.2</v>
      </c>
      <c r="H118" s="68">
        <f t="shared" si="38"/>
        <v>0.19996971783863515</v>
      </c>
      <c r="I118" s="63">
        <f t="shared" si="34"/>
        <v>1</v>
      </c>
      <c r="J118" s="63">
        <f t="shared" si="35"/>
        <v>0.004275664771256321</v>
      </c>
      <c r="K118" s="57">
        <v>0</v>
      </c>
      <c r="L118" s="95">
        <f t="shared" si="36"/>
        <v>4094.2</v>
      </c>
      <c r="M118" s="63"/>
    </row>
    <row r="119" spans="1:13" s="22" customFormat="1" ht="40.5">
      <c r="A119" s="36" t="s">
        <v>157</v>
      </c>
      <c r="B119" s="45" t="s">
        <v>158</v>
      </c>
      <c r="C119" s="57">
        <v>20000</v>
      </c>
      <c r="D119" s="97">
        <f>E119-C119</f>
        <v>0</v>
      </c>
      <c r="E119" s="57">
        <v>20000</v>
      </c>
      <c r="F119" s="57">
        <v>0</v>
      </c>
      <c r="G119" s="57">
        <v>0</v>
      </c>
      <c r="H119" s="68">
        <f>G119/E119*100%</f>
        <v>0</v>
      </c>
      <c r="I119" s="63"/>
      <c r="J119" s="63">
        <f t="shared" si="35"/>
        <v>0</v>
      </c>
      <c r="K119" s="57">
        <v>3578</v>
      </c>
      <c r="L119" s="95">
        <f t="shared" si="36"/>
        <v>-3578</v>
      </c>
      <c r="M119" s="63">
        <f t="shared" si="37"/>
        <v>0</v>
      </c>
    </row>
    <row r="120" spans="1:13" s="1" customFormat="1" ht="13.5">
      <c r="A120" s="32"/>
      <c r="B120" s="20" t="s">
        <v>7</v>
      </c>
      <c r="C120" s="49">
        <f>SUM(C39+C48+C50+C61+C72+C84+C93+C106+C113+C115+C117)</f>
        <v>3926661.5000000005</v>
      </c>
      <c r="D120" s="49">
        <f>SUM(D39+D48+D50+D61+D72+D84+D93+D106+D113+D115+D117)</f>
        <v>735937.2999999993</v>
      </c>
      <c r="E120" s="49">
        <f>SUM(E39+E48+E50+E61+E72+E84+E93+E106+E113+E115+E117)</f>
        <v>4662598.8</v>
      </c>
      <c r="F120" s="49">
        <f>SUM(F39+F48+F50+F61+F72+F84+F93+F106+F113+F115+F117)</f>
        <v>972623.5999999999</v>
      </c>
      <c r="G120" s="49">
        <f>SUM(G39+G48+G50+G61+G72+G84+G93+G106+G113+G115+G117)</f>
        <v>957558.7</v>
      </c>
      <c r="H120" s="72">
        <f>G120/E120</f>
        <v>0.20537016824179682</v>
      </c>
      <c r="I120" s="72">
        <f>G120/F120</f>
        <v>0.9845110688245691</v>
      </c>
      <c r="J120" s="72">
        <f>SUM(J39+J48+J50+J61+J72+J84+J93+J106+J113+J115+J117)</f>
        <v>1</v>
      </c>
      <c r="K120" s="49">
        <f>SUM(K39+K48+K50+K61+K72+K84+K93+K106+K113+K115+K117)</f>
        <v>663894.5999999999</v>
      </c>
      <c r="L120" s="94">
        <f t="shared" si="36"/>
        <v>293664.1000000001</v>
      </c>
      <c r="M120" s="61">
        <f>G120/K120</f>
        <v>1.4423354249304032</v>
      </c>
    </row>
    <row r="121" spans="1:13" ht="27">
      <c r="A121" s="35"/>
      <c r="B121" s="4" t="s">
        <v>16</v>
      </c>
      <c r="C121" s="54">
        <f>C36-C120</f>
        <v>0</v>
      </c>
      <c r="D121" s="54"/>
      <c r="E121" s="58">
        <f>E36-E120</f>
        <v>-613.8999999994412</v>
      </c>
      <c r="F121" s="54">
        <f>F36-F120</f>
        <v>-19798.499999999884</v>
      </c>
      <c r="G121" s="54">
        <f>G36-G120</f>
        <v>-5298.099999999977</v>
      </c>
      <c r="H121" s="69"/>
      <c r="I121" s="66"/>
      <c r="J121" s="66"/>
      <c r="K121" s="54">
        <f>K36-K120</f>
        <v>-7714.899999999907</v>
      </c>
      <c r="L121" s="94"/>
      <c r="M121" s="66"/>
    </row>
    <row r="122" spans="1:13" ht="13.5">
      <c r="A122" s="35"/>
      <c r="B122" s="30" t="s">
        <v>93</v>
      </c>
      <c r="C122" s="58">
        <f>0-C121</f>
        <v>0</v>
      </c>
      <c r="D122" s="58"/>
      <c r="E122" s="58">
        <f>0-E121</f>
        <v>613.8999999994412</v>
      </c>
      <c r="F122" s="58">
        <f>0-F121</f>
        <v>19798.499999999884</v>
      </c>
      <c r="G122" s="58">
        <f>0-G121</f>
        <v>5298.099999999977</v>
      </c>
      <c r="H122" s="58"/>
      <c r="I122" s="79"/>
      <c r="J122" s="79"/>
      <c r="K122" s="58">
        <f>0-K121</f>
        <v>7714.899999999907</v>
      </c>
      <c r="L122" s="94"/>
      <c r="M122" s="79"/>
    </row>
    <row r="123" ht="13.5">
      <c r="B123" s="13"/>
    </row>
    <row r="124" spans="1:10" ht="13.5">
      <c r="A124" s="2"/>
      <c r="B124" s="13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13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13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13"/>
      <c r="C127" s="2"/>
      <c r="D127" s="2"/>
      <c r="E127" s="2"/>
      <c r="F127" s="2"/>
      <c r="G127" s="2"/>
      <c r="H127" s="2"/>
      <c r="I127" s="2"/>
      <c r="J127" s="2"/>
    </row>
    <row r="128" spans="1:10" ht="13.5">
      <c r="A128" s="2"/>
      <c r="B128" s="13"/>
      <c r="C128" s="2"/>
      <c r="D128" s="2"/>
      <c r="E128" s="2"/>
      <c r="F128" s="2"/>
      <c r="G128" s="2"/>
      <c r="H128" s="2"/>
      <c r="I128" s="2"/>
      <c r="J128" s="2"/>
    </row>
    <row r="129" spans="1:10" ht="13.5">
      <c r="A129" s="2"/>
      <c r="B129" s="13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2">
    <mergeCell ref="B2:J2"/>
    <mergeCell ref="A1:M1"/>
  </mergeCells>
  <printOptions/>
  <pageMargins left="0.6299212598425197" right="0.1968503937007874" top="0.2362204724409449" bottom="0.2755905511811024" header="0.15748031496062992" footer="0.15748031496062992"/>
  <pageSetup blackAndWhite="1" fitToHeight="16" fitToWidth="16" horizontalDpi="600" verticalDpi="600" orientation="portrait" paperSize="9" scale="58" r:id="rId1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Пользователь Windows</cp:lastModifiedBy>
  <cp:lastPrinted>2019-04-26T04:32:28Z</cp:lastPrinted>
  <dcterms:created xsi:type="dcterms:W3CDTF">1998-04-06T06:06:47Z</dcterms:created>
  <dcterms:modified xsi:type="dcterms:W3CDTF">2019-04-26T04:32:30Z</dcterms:modified>
  <cp:category/>
  <cp:version/>
  <cp:contentType/>
  <cp:contentStatus/>
</cp:coreProperties>
</file>