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7965" windowHeight="5100" activeTab="0"/>
  </bookViews>
  <sheets>
    <sheet name="Анализ бюджета" sheetId="1" r:id="rId1"/>
  </sheets>
  <definedNames>
    <definedName name="Z_0EF31BCF_CB0E_4109_97F2_6578EDF7ABB4_.wvu.PrintArea" localSheetId="0" hidden="1">'Анализ бюджета'!$A$1:$M$132</definedName>
    <definedName name="Z_0EF31BCF_CB0E_4109_97F2_6578EDF7ABB4_.wvu.PrintTitles" localSheetId="0" hidden="1">'Анализ бюджета'!$4:$4</definedName>
    <definedName name="Z_10971261_6A6B_11D7_802E_0050224027E0_.wvu.PrintArea" localSheetId="0" hidden="1">'Анализ бюджета'!$B$1:$J$131</definedName>
    <definedName name="Z_10971261_6A6B_11D7_802E_0050224027E0_.wvu.PrintTitles" localSheetId="0" hidden="1">'Анализ бюджета'!#REF!</definedName>
    <definedName name="Z_14012921_CBF7_11D7_980F_000102998381_.wvu.PrintTitles" localSheetId="0" hidden="1">'Анализ бюджета'!#REF!</definedName>
    <definedName name="Z_14B9A1CF_2355_4181_A84E_C897271F378C_.wvu.PrintArea" localSheetId="0" hidden="1">'Анализ бюджета'!$A$1:$J$132</definedName>
    <definedName name="Z_14B9A1CF_2355_4181_A84E_C897271F378C_.wvu.Rows" localSheetId="0" hidden="1">'Анализ бюджета'!#REF!</definedName>
    <definedName name="Z_20753523_3AB2_4F8F_991D_2F27FD377851_.wvu.PrintArea" localSheetId="0" hidden="1">'Анализ бюджета'!$A$1:$M$132</definedName>
    <definedName name="Z_20753523_3AB2_4F8F_991D_2F27FD377851_.wvu.PrintTitles" localSheetId="0" hidden="1">'Анализ бюджета'!$4:$4</definedName>
    <definedName name="Z_20753523_3AB2_4F8F_991D_2F27FD377851_.wvu.Rows" localSheetId="0" hidden="1">'Анализ бюджета'!$20:$20</definedName>
    <definedName name="Z_37B80B77_A035_4B76_A767_A0834D7D5428_.wvu.PrintArea" localSheetId="0" hidden="1">'Анализ бюджета'!$A$1:$M$132</definedName>
    <definedName name="Z_37B80B77_A035_4B76_A767_A0834D7D5428_.wvu.PrintTitles" localSheetId="0" hidden="1">'Анализ бюджета'!$4:$4</definedName>
    <definedName name="Z_3ED12920_DEEF_4328_BD81_3B18503D048C_.wvu.PrintArea" localSheetId="0" hidden="1">'Анализ бюджета'!$A$1:$M$132</definedName>
    <definedName name="Z_3ED12920_DEEF_4328_BD81_3B18503D048C_.wvu.PrintTitles" localSheetId="0" hidden="1">'Анализ бюджета'!$4:$4</definedName>
    <definedName name="Z_4F278C51_CC0C_4908_B19B_FD853FE30C23_.wvu.PrintArea" localSheetId="0" hidden="1">'Анализ бюджета'!$B$1:$J$131</definedName>
    <definedName name="Z_4F278C51_CC0C_4908_B19B_FD853FE30C23_.wvu.PrintTitles" localSheetId="0" hidden="1">'Анализ бюджета'!#REF!</definedName>
    <definedName name="Z_4F278C51_CC0C_4908_B19B_FD853FE30C23_.wvu.Rows" localSheetId="0" hidden="1">'Анализ бюджета'!#REF!,'Анализ бюджета'!#REF!,'Анализ бюджета'!#REF!</definedName>
    <definedName name="Z_5A859CCC_6582_4102_AE96_B1FD749B3222_.wvu.PrintArea" localSheetId="0" hidden="1">'Анализ бюджета'!$A$1:$J$132</definedName>
    <definedName name="Z_5A859CCC_6582_4102_AE96_B1FD749B3222_.wvu.PrintTitles" localSheetId="0" hidden="1">'Анализ бюджета'!#REF!</definedName>
    <definedName name="Z_5A859CCC_6582_4102_AE96_B1FD749B3222_.wvu.Rows" localSheetId="0" hidden="1">'Анализ бюджета'!#REF!,'Анализ бюджета'!#REF!</definedName>
    <definedName name="Z_735893B7_5E6F_4E87_8F79_7422E435EC59_.wvu.PrintArea" localSheetId="0" hidden="1">'Анализ бюджета'!$B$1:$J$131</definedName>
    <definedName name="Z_88FCA060_646D_11D8_9232_00C0268CB387_.wvu.Rows" localSheetId="0" hidden="1">'Анализ бюджета'!$29:$29</definedName>
    <definedName name="Z_8F58F720_5478_11D7_8E43_00002120D636_.wvu.PrintArea" localSheetId="0" hidden="1">'Анализ бюджета'!$B$2:$J$38</definedName>
    <definedName name="Z_8F58F720_5478_11D7_8E43_00002120D636_.wvu.PrintTitles" localSheetId="0" hidden="1">'Анализ бюджета'!#REF!</definedName>
    <definedName name="Z_92DADDC1_9BFC_11D7_B114_000102998381_.wvu.PrintTitles" localSheetId="0" hidden="1">'Анализ бюджета'!#REF!</definedName>
    <definedName name="Z_97B5DCE1_CCA4_11D7_B6CC_0007E980B7D4_.wvu.PrintArea" localSheetId="0" hidden="1">'Анализ бюджета'!$B$1:$J$131</definedName>
    <definedName name="Z_97B5DCE1_CCA4_11D7_B6CC_0007E980B7D4_.wvu.Rows" localSheetId="0" hidden="1">'Анализ бюджета'!#REF!,'Анализ бюджета'!$29:$29</definedName>
    <definedName name="Z_A3331C67_8A36_4D51_83F9_2D71D6F5E7BA_.wvu.PrintArea" localSheetId="0" hidden="1">'Анализ бюджета'!$B$1:$J$131</definedName>
    <definedName name="Z_AE4F8834_9834_4486_A1C0_FEF04E11EC4A_.wvu.PrintTitles" localSheetId="0" hidden="1">'Анализ бюджета'!#REF!</definedName>
    <definedName name="Z_B0C63354_C39E_4697_B077_F68D4BA3474A_.wvu.PrintTitles" localSheetId="0" hidden="1">'Анализ бюджета'!#REF!</definedName>
    <definedName name="Z_CD228F81_555E_11D7_A5BE_0050BF58DBA5_.wvu.PrintTitles" localSheetId="0" hidden="1">'Анализ бюджета'!#REF!</definedName>
    <definedName name="Z_CFB674C1_F40C_43C9_AC2B_719C7269531B_.wvu.PrintArea" localSheetId="0" hidden="1">'Анализ бюджета'!$B$1:$J$131</definedName>
    <definedName name="Z_CFB674C1_F40C_43C9_AC2B_719C7269531B_.wvu.PrintTitles" localSheetId="0" hidden="1">'Анализ бюджета'!#REF!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467516B_79C5_4C0A_A5E2_1E73FB77BFFC_.wvu.PrintArea" localSheetId="0" hidden="1">'Анализ бюджета'!$B$1:$J$131</definedName>
    <definedName name="Z_D8CBB260_8D05_11D7_88E1_00C0268016AF_.wvu.PrintTitles" localSheetId="0" hidden="1">'Анализ бюджета'!#REF!</definedName>
    <definedName name="Z_DCFE9E60_5475_11D7_802E_0050224027E0_.wvu.PrintTitles" localSheetId="0" hidden="1">'Анализ бюджета'!#REF!</definedName>
    <definedName name="Z_E64E5F61_FD5E_11DA_AA5B_0004761D6C8E_.wvu.PrintArea" localSheetId="0" hidden="1">'Анализ бюджета'!$B$1:$J$131</definedName>
    <definedName name="Z_E64E5F61_FD5E_11DA_AA5B_0004761D6C8E_.wvu.PrintTitles" localSheetId="0" hidden="1">'Анализ бюджета'!#REF!</definedName>
    <definedName name="_xlnm.Print_Titles" localSheetId="0">'Анализ бюджета'!$4:$4</definedName>
    <definedName name="ИТОГО_доходов">'Анализ бюджета'!$G$37</definedName>
    <definedName name="ИТОГО_расходов">'Анализ бюджета'!$H$130</definedName>
    <definedName name="_xlnm.Print_Area" localSheetId="0">'Анализ бюджета'!$A$1:$M$132</definedName>
  </definedNames>
  <calcPr fullCalcOnLoad="1"/>
</workbook>
</file>

<file path=xl/sharedStrings.xml><?xml version="1.0" encoding="utf-8"?>
<sst xmlns="http://schemas.openxmlformats.org/spreadsheetml/2006/main" count="213" uniqueCount="195">
  <si>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</si>
  <si>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</si>
  <si>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</si>
  <si>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</si>
  <si>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БЕЗВОЗМЕЗДНЫЕ ПОСТУПЛЕНИЯ </t>
  </si>
  <si>
    <t>ПРОЧИЕ НЕНАЛОГОВЫЕ ДОХОДЫ</t>
  </si>
  <si>
    <t>ВСЕГО ДОХОДОВ</t>
  </si>
  <si>
    <t xml:space="preserve">ВСЕГО РАСХОДОВ </t>
  </si>
  <si>
    <t>НАЛОГОВЫЕ ДОХОДЫ</t>
  </si>
  <si>
    <t>Налог на доходы физических лиц</t>
  </si>
  <si>
    <t>НАЛОГИ НА СОВОКУПНЫЙ ДОХОД</t>
  </si>
  <si>
    <t>НЕНАЛОГОВЫЕ ДОХОДЫ</t>
  </si>
  <si>
    <t>Наименование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</si>
  <si>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</si>
  <si>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</si>
  <si>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</si>
  <si>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ПРОФИЦИТ БЮДЖЕТА (со знаком плюс)
ДЕФИЦИТ БЮДЖЕТА (со знаком минус)</t>
  </si>
  <si>
    <t>Единый сельскохозяйственный налог</t>
  </si>
  <si>
    <t>тыс. руб.</t>
  </si>
  <si>
    <t>Д О Х О Д Ы</t>
  </si>
  <si>
    <t>Р А С Х О Д Ы</t>
  </si>
  <si>
    <t>Код</t>
  </si>
  <si>
    <t>Процент исполнения годового плана</t>
  </si>
  <si>
    <t>0100</t>
  </si>
  <si>
    <t>0300</t>
  </si>
  <si>
    <t>0400</t>
  </si>
  <si>
    <t>0500</t>
  </si>
  <si>
    <t>0700</t>
  </si>
  <si>
    <t>0800</t>
  </si>
  <si>
    <t>1000</t>
  </si>
  <si>
    <t>000 1 00 00000 00 0000 000</t>
  </si>
  <si>
    <t>000 1 01 00000 00 0000 000</t>
  </si>
  <si>
    <t>000 1 08 00000 00 0000 000</t>
  </si>
  <si>
    <t>000 1 09 00000 00 0000 000</t>
  </si>
  <si>
    <t>000 1 11 00000 00 0000 000</t>
  </si>
  <si>
    <t>000 1 11 05010 00 0000 120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</si>
  <si>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</si>
  <si>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</si>
  <si>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</si>
  <si>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</si>
  <si>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</si>
  <si>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000 1 01 02000 01 0000 110</t>
  </si>
  <si>
    <t>000 1 05 00000 00 0000 000</t>
  </si>
  <si>
    <t>000 1 13 00000 00 0000 000</t>
  </si>
  <si>
    <t>НАЛОГОВЫЕ И НЕНАЛОГОВЫЕ ДОХОДЫ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</si>
  <si>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</si>
  <si>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</si>
  <si>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</si>
  <si>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Иные межбюджетные трансферты</t>
  </si>
  <si>
    <t>Единый налог на вмененный доход для отдельных видов деятельности</t>
  </si>
  <si>
    <t>1100</t>
  </si>
  <si>
    <t>МЕЖБЮДЖЕТНЫЕ ТРАНСФЕРТЫ</t>
  </si>
  <si>
    <t>Уточнение</t>
  </si>
  <si>
    <t>СОЦИАЛЬНАЯ ПОЛИТИКА, в том числе:</t>
  </si>
  <si>
    <t>000 1 11 05020 00 0000 120</t>
  </si>
  <si>
    <t>1400</t>
  </si>
  <si>
    <t>ФИЗИЧЕСКАЯ КУЛЬТУРА И СПОРТ, в том числе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</si>
  <si>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</si>
  <si>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</si>
  <si>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</si>
  <si>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</si>
  <si>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000 2 19 00000 00 0000 000</t>
  </si>
  <si>
    <t>000 1 05 02000 00 0000 110</t>
  </si>
  <si>
    <t>000 1 05 03000 00 0000 110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</si>
  <si>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</si>
  <si>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</si>
  <si>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00 1 05 04000 02 0000 110</t>
  </si>
  <si>
    <t>Доходы в виде прибыли, 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</si>
  <si>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</si>
  <si>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</si>
  <si>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</si>
  <si>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</si>
  <si>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</si>
  <si>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-ежемесячные взносы на капитальный ремонт общего имущества в многоквартирных домах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</si>
  <si>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</si>
  <si>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</si>
  <si>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- проведение мероприятий по отлову и содержанию безнадзорных животных</t>
  </si>
  <si>
    <t>- трансферты поселениям на ремонт дорог</t>
  </si>
  <si>
    <t xml:space="preserve">- содержание дорог </t>
  </si>
  <si>
    <t xml:space="preserve">- переселение граждан из аварийного жилфонда </t>
  </si>
  <si>
    <t xml:space="preserve">- ремонт автодорог </t>
  </si>
  <si>
    <t>000 2 02 10000 00 0000 151</t>
  </si>
  <si>
    <t>000 2 02 20000 00 0000 151</t>
  </si>
  <si>
    <t>000 2 02 30000 00 0000 151</t>
  </si>
  <si>
    <t>000 2 02 40000 00 0000 151</t>
  </si>
  <si>
    <t>Дотации бюджетам бюджетной системы Российской Федерации</t>
  </si>
  <si>
    <t>Субсидии бюджетам  бюджетной системы Российской Федерации (межбюджетные субсидии)</t>
  </si>
  <si>
    <t>Субвенции бюджетам  бюджетной системы Российской Федерации</t>
  </si>
  <si>
    <t>000 1 11 01050 05 0000 120</t>
  </si>
  <si>
    <t>Доходы от сдачи в аренду имущества,  находящегося в оперативном управлении органов управления муниципальных районов  и  созданных ими   учреждений   (за   исключением имущества бюджетных и автономных учреждений)</t>
  </si>
  <si>
    <t>000 1 11 05030 05 0000 120</t>
  </si>
  <si>
    <t>ДОХОДЫ ОТ ОКАЗАНИЯ ПЛАТНЫХ УСЛУГ (РАБОТ) И КОМПЕНСАЦИИ ЗАТРАТ ГОСУДАРСТВА</t>
  </si>
  <si>
    <t>ИСТОЧНИКИ, ФИНАНСИРОВАНИЯ ДЕФИЦИТА БЮДЖЕТА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</si>
  <si>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</si>
  <si>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</si>
  <si>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</si>
  <si>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</si>
  <si>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</si>
  <si>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</si>
  <si>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</si>
  <si>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</si>
  <si>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</si>
  <si>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</si>
  <si>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</si>
  <si>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</si>
  <si>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</si>
  <si>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</si>
  <si>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</si>
  <si>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</si>
  <si>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</si>
  <si>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</si>
  <si>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</si>
  <si>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</si>
  <si>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</si>
  <si>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</si>
  <si>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</si>
  <si>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</si>
  <si>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</si>
  <si>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</si>
  <si>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</si>
  <si>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</si>
  <si>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</si>
  <si>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</si>
  <si>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</si>
  <si>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</si>
  <si>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</si>
  <si>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</si>
  <si>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</si>
  <si>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</si>
  <si>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</si>
  <si>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</si>
  <si>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</si>
  <si>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культуры, кинематографии</t>
  </si>
  <si>
    <t>1001</t>
  </si>
  <si>
    <t>1003</t>
  </si>
  <si>
    <t>1004</t>
  </si>
  <si>
    <t>Пенсионное обеспечение</t>
  </si>
  <si>
    <t>Социальное обеспечение населения</t>
  </si>
  <si>
    <t>Охрана семьи и детства</t>
  </si>
  <si>
    <t>1105</t>
  </si>
  <si>
    <t>Другие вопросы в области физической культуры и спорта</t>
  </si>
  <si>
    <t>1202</t>
  </si>
  <si>
    <t>1301</t>
  </si>
  <si>
    <t>1401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</si>
  <si>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</si>
  <si>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</si>
  <si>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</si>
  <si>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 том числе:</t>
  </si>
  <si>
    <t>ОБЩЕГОСУДАРСТВЕННЫЕ ВОПРОСЫ</t>
  </si>
  <si>
    <t>ЖИЛИЩНО-КОММУНАЛЬНОЕ ХОЗЯЙСТВО</t>
  </si>
  <si>
    <t>ОБРАЗОВАНИЕ</t>
  </si>
  <si>
    <t>КУЛЬТУРА И  КИНЕМАТОГРАФИЯ</t>
  </si>
  <si>
    <t>МП "Развитие агропромышленного комплекса и сельских территорий в Энгельсском муниципальном районе на 2013-2020 годы"</t>
  </si>
  <si>
    <t>1101</t>
  </si>
  <si>
    <t xml:space="preserve">Физическая культура 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</si>
  <si>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</si>
  <si>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</si>
  <si>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- заработная плата с начислениями на оплату труда</t>
  </si>
  <si>
    <t>- коммунальные услуги</t>
  </si>
  <si>
    <t>- расходы по оплате договоров на выполнение работ, услуг, связанных с содержанием имущества, проведением капитального и текущего ремонта имущества</t>
  </si>
  <si>
    <t xml:space="preserve">- расходы на приобретение производственного и хозяйственного инвентаря, наглядных пособий и материалов, предметов мебели, а также оплата договоров подряда на строительство, реконструкцию объектов </t>
  </si>
  <si>
    <t>- расходы на приобретение медикаментов, продуктов питания, горюче-смазочных материалов, строительных, хозяйственных материалов и др.</t>
  </si>
  <si>
    <t xml:space="preserve">- расходы на приобретение библиотечного фонда, производственного и хозяйственного инвентаря,  предметов мебели, а также оплата договоров подряда на строительство, реконструкцию объектов </t>
  </si>
  <si>
    <t>- расходы на приобретение горюче-смазочных материалов, строительных, хозяйственных материалов и др.</t>
  </si>
  <si>
    <t>- предоставление гражданам субсидий на оплату жилищно-коммунальных услуг</t>
  </si>
  <si>
    <t>- выплата компенсации части родительской платы за содержание ребенка в муниципальном общеобразовательном учреждении</t>
  </si>
  <si>
    <t>- обеспечение жильем молодых семей</t>
  </si>
  <si>
    <t xml:space="preserve">- доплаты к пенсиям муниципальных служащих и выплаты Почетным гражданам ЭМР </t>
  </si>
  <si>
    <t xml:space="preserve">- субвенции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 </t>
  </si>
  <si>
    <t>- мероприятия в области социальной политики</t>
  </si>
  <si>
    <t>- ежемесячная денежная выплата на оплату жилого помещения и коммунальных услуг отдельным категориям граждан на территории ЭМР</t>
  </si>
  <si>
    <t>Начальный план 2019 года</t>
  </si>
  <si>
    <t>Уточненный план 2019 года</t>
  </si>
  <si>
    <t>Удельный вес в 2019г.</t>
  </si>
  <si>
    <t>Отклонение от исполнения 2018 года</t>
  </si>
  <si>
    <t>Процент изменения к 2018 году</t>
  </si>
  <si>
    <t>0406</t>
  </si>
  <si>
    <t>Водные ресурсы</t>
  </si>
  <si>
    <t>- расходы на выплату возмещения (выкуп) за изымаемые у собственников помещения в многоквартирных домах, признанных аварийными и подлежащими сносу, в том числе оплата по судам</t>
  </si>
  <si>
    <t xml:space="preserve">- финансовое обеспечение затрат на оказание дополнительной помощи при возникновении неотложной необходимости в проведении капитального ремонта общего имущества в многоквартирных домах </t>
  </si>
  <si>
    <t xml:space="preserve">- возмещение  муниципальным унитарным предприятиям доходов, недополученных в 2017-2018 годах в связи с применением регулируемых тарифов на услуги муниципальных бань и прачечных, оказываемые населению </t>
  </si>
  <si>
    <t xml:space="preserve">-коммунальные услуги </t>
  </si>
  <si>
    <t>Резервный фонд Правительства Саратовской области (противопаводковые мероприятия)</t>
  </si>
  <si>
    <t>0105</t>
  </si>
  <si>
    <t>Судебная система</t>
  </si>
  <si>
    <t>000 2 07 00000 00 0000 000</t>
  </si>
  <si>
    <t>Прочие безвозмездные поступления в бюджеты муниципальных районов</t>
  </si>
  <si>
    <t>Информация об исполнении  бюджета Энгельсского муниципального района за 9 месяцев 2019 года</t>
  </si>
  <si>
    <t>План 9 месяцев 2019 года</t>
  </si>
  <si>
    <t>Фактическое исполнение на 01.10.2019г.</t>
  </si>
  <si>
    <t>Процент исполнения плана 9 месяцев</t>
  </si>
  <si>
    <t>Фактическое исполнение на 01.10.2018г.</t>
  </si>
  <si>
    <t>- трансферты поселениям по описанию границ населенных пунктов сельских поселений</t>
  </si>
  <si>
    <t>-погашение кредиторской задолженности прошлых лет (за выполненные работы по капитальному ремонту артезианских скважин)</t>
  </si>
  <si>
    <t>- предоставление мер социальной поддержки гражданам в связи с рождением и воспитанием детей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</si>
</sst>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\+#,##0.0;\-#,##0.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%"/>
    <numFmt numFmtId="196" formatCode="#,##0.000"/>
    <numFmt numFmtId="197" formatCode="#,##0.00;[Red]\-#,##0.00;0.00"/>
    <numFmt numFmtId="198" formatCode="#,##0.00_ ;[Red]\-#,##0.00\ "/>
    <numFmt numFmtId="199" formatCode="000000"/>
    <numFmt numFmtId="200" formatCode="_-* #,##0.000&quot;р.&quot;_-;\-* #,##0.000&quot;р.&quot;_-;_-* &quot;-&quot;??&quot;р.&quot;_-;_-@_-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#,##0.0_ ;\-#,##0.0\ "/>
    <numFmt numFmtId="204" formatCode="0.0000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  <numFmt numFmtId="210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6" fillId="0" borderId="1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/>
    </xf>
    <xf numFmtId="181" fontId="4" fillId="0" borderId="11" xfId="65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7" fontId="5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NumberFormat="1" applyFont="1" applyFill="1" applyBorder="1" applyAlignment="1">
      <alignment horizontal="justify" vertical="center"/>
    </xf>
    <xf numFmtId="0" fontId="4" fillId="33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 locked="0"/>
    </xf>
    <xf numFmtId="185" fontId="4" fillId="33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>
      <alignment horizontal="center" vertical="center" shrinkToFit="1"/>
    </xf>
    <xf numFmtId="185" fontId="4" fillId="33" borderId="11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1" fontId="4" fillId="33" borderId="11" xfId="65" applyNumberFormat="1" applyFont="1" applyFill="1" applyBorder="1" applyAlignment="1">
      <alignment horizontal="center" vertical="center"/>
    </xf>
    <xf numFmtId="181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65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65" applyNumberFormat="1" applyFont="1" applyFill="1" applyBorder="1" applyAlignment="1">
      <alignment horizontal="center" vertical="center"/>
    </xf>
    <xf numFmtId="185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/>
    </xf>
    <xf numFmtId="185" fontId="4" fillId="33" borderId="11" xfId="0" applyNumberFormat="1" applyFont="1" applyFill="1" applyBorder="1" applyAlignment="1">
      <alignment horizontal="left" vertical="center"/>
    </xf>
    <xf numFmtId="185" fontId="12" fillId="34" borderId="11" xfId="0" applyNumberFormat="1" applyFont="1" applyFill="1" applyBorder="1" applyAlignment="1" applyProtection="1">
      <alignment horizontal="center" vertical="center"/>
      <protection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/>
    </xf>
    <xf numFmtId="181" fontId="6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 shrinkToFit="1"/>
    </xf>
    <xf numFmtId="181" fontId="4" fillId="35" borderId="12" xfId="65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5" fontId="5" fillId="34" borderId="11" xfId="0" applyNumberFormat="1" applyFont="1" applyFill="1" applyBorder="1" applyAlignment="1">
      <alignment horizontal="center" vertical="center"/>
    </xf>
    <xf numFmtId="49" fontId="50" fillId="34" borderId="11" xfId="55" applyNumberFormat="1" applyFont="1" applyFill="1" applyBorder="1" applyAlignment="1" applyProtection="1">
      <alignment horizontal="left" vertical="center" wrapText="1"/>
      <protection hidden="1"/>
    </xf>
    <xf numFmtId="49" fontId="5" fillId="34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 applyProtection="1">
      <alignment horizontal="justify" vertical="center" wrapText="1"/>
      <protection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49" fontId="50" fillId="34" borderId="11" xfId="55" applyNumberFormat="1" applyFont="1" applyFill="1" applyBorder="1" applyAlignment="1" applyProtection="1">
      <alignment horizontal="justify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185" fontId="4" fillId="33" borderId="11" xfId="65" applyNumberFormat="1" applyFont="1" applyFill="1" applyBorder="1" applyAlignment="1">
      <alignment horizontal="center" vertical="center"/>
    </xf>
    <xf numFmtId="185" fontId="5" fillId="33" borderId="11" xfId="65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185" fontId="5" fillId="33" borderId="11" xfId="0" applyNumberFormat="1" applyFont="1" applyFill="1" applyBorder="1" applyAlignment="1">
      <alignment horizontal="center" vertical="center"/>
    </xf>
    <xf numFmtId="49" fontId="12" fillId="36" borderId="11" xfId="0" applyNumberFormat="1" applyFont="1" applyFill="1" applyBorder="1" applyAlignment="1" applyProtection="1">
      <alignment wrapText="1"/>
      <protection hidden="1"/>
    </xf>
    <xf numFmtId="49" fontId="5" fillId="0" borderId="11" xfId="0" applyNumberFormat="1" applyFont="1" applyFill="1" applyBorder="1" applyAlignment="1">
      <alignment horizontal="justify" vertical="center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>
      <alignment horizontal="justify" vertical="center" wrapText="1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0" borderId="11" xfId="65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justify" vertical="center"/>
    </xf>
    <xf numFmtId="185" fontId="4" fillId="35" borderId="11" xfId="0" applyNumberFormat="1" applyFont="1" applyFill="1" applyBorder="1" applyAlignment="1">
      <alignment horizontal="center" vertical="center"/>
    </xf>
    <xf numFmtId="181" fontId="4" fillId="35" borderId="11" xfId="65" applyNumberFormat="1" applyFont="1" applyFill="1" applyBorder="1" applyAlignment="1">
      <alignment horizontal="center" vertical="center"/>
    </xf>
    <xf numFmtId="185" fontId="4" fillId="35" borderId="11" xfId="65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justify" vertical="center"/>
      <protection/>
    </xf>
    <xf numFmtId="0" fontId="9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2" xfId="57"/>
    <cellStyle name="Обычный 2 3" xfId="58"/>
    <cellStyle name="Обычный 2 3 2" xfId="59"/>
    <cellStyle name="Обычный_Tmp4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BreakPreview" zoomScaleNormal="115" zoomScaleSheetLayoutView="100" zoomScalePageLayoutView="0" workbookViewId="0" topLeftCell="A1">
      <pane xSplit="2" ySplit="4" topLeftCell="C1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1" sqref="G131"/>
    </sheetView>
  </sheetViews>
  <sheetFormatPr defaultColWidth="9.00390625" defaultRowHeight="12.75"/>
  <cols>
    <col min="1" max="1" width="19.125" style="32" customWidth="1"/>
    <col min="2" max="2" width="48.25390625" style="11" customWidth="1"/>
    <col min="3" max="3" width="8.625" style="58" customWidth="1"/>
    <col min="4" max="4" width="9.125" style="58" bestFit="1" customWidth="1"/>
    <col min="5" max="7" width="8.625" style="58" customWidth="1"/>
    <col min="8" max="8" width="9.375" style="58" customWidth="1"/>
    <col min="9" max="9" width="9.00390625" style="13" customWidth="1"/>
    <col min="10" max="10" width="8.75390625" style="13" customWidth="1"/>
    <col min="11" max="12" width="9.125" style="2" customWidth="1"/>
    <col min="13" max="13" width="9.375" style="2" customWidth="1"/>
    <col min="14" max="16384" width="9.125" style="2" customWidth="1"/>
  </cols>
  <sheetData>
    <row r="1" spans="1:13" ht="15.75">
      <c r="A1" s="110" t="s">
        <v>187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</row>
    <row r="2" spans="2:10" ht="16.5">
      <c r="B2" s="109"/>
      <c r="C2" s="109"/>
      <c r="D2" s="109"/>
      <c r="E2" s="109"/>
      <c r="F2" s="109"/>
      <c r="G2" s="109"/>
      <c r="H2" s="109"/>
      <c r="I2" s="109"/>
      <c r="J2" s="109"/>
    </row>
    <row r="3" spans="2:13" ht="13.5">
      <c r="B3" s="14"/>
      <c r="C3" s="45"/>
      <c r="D3" s="45"/>
      <c r="E3" s="45"/>
      <c r="F3" s="45"/>
      <c r="G3" s="45"/>
      <c r="H3" s="45"/>
      <c r="M3" s="13" t="s">
        <v>18</v>
      </c>
    </row>
    <row r="4" spans="1:13" s="84" customFormat="1" ht="63.75">
      <c r="A4" s="80" t="s">
        <v>21</v>
      </c>
      <c r="B4" s="81" t="s">
        <v>12</v>
      </c>
      <c r="C4" s="80" t="s">
        <v>171</v>
      </c>
      <c r="D4" s="80" t="s">
        <v>52</v>
      </c>
      <c r="E4" s="80" t="s">
        <v>172</v>
      </c>
      <c r="F4" s="82" t="s">
        <v>188</v>
      </c>
      <c r="G4" s="82" t="s">
        <v>189</v>
      </c>
      <c r="H4" s="82" t="s">
        <v>22</v>
      </c>
      <c r="I4" s="83" t="s">
        <v>190</v>
      </c>
      <c r="J4" s="83" t="s">
        <v>173</v>
      </c>
      <c r="K4" s="82" t="s">
        <v>191</v>
      </c>
      <c r="L4" s="92" t="s">
        <v>174</v>
      </c>
      <c r="M4" s="92" t="s">
        <v>175</v>
      </c>
    </row>
    <row r="5" spans="1:13" s="4" customFormat="1" ht="13.5">
      <c r="A5" s="27"/>
      <c r="B5" s="30" t="s">
        <v>19</v>
      </c>
      <c r="C5" s="10"/>
      <c r="D5" s="10"/>
      <c r="E5" s="10"/>
      <c r="F5" s="10"/>
      <c r="G5" s="10"/>
      <c r="H5" s="10"/>
      <c r="I5" s="28"/>
      <c r="J5" s="28"/>
      <c r="K5" s="10"/>
      <c r="L5" s="28"/>
      <c r="M5" s="28"/>
    </row>
    <row r="6" spans="1:13" s="6" customFormat="1" ht="13.5">
      <c r="A6" s="36" t="s">
        <v>30</v>
      </c>
      <c r="B6" s="26" t="s">
        <v>44</v>
      </c>
      <c r="C6" s="46">
        <f>C7+C18</f>
        <v>1053906.7</v>
      </c>
      <c r="D6" s="46">
        <f>E6-C6</f>
        <v>258613.6000000001</v>
      </c>
      <c r="E6" s="46">
        <f>E7+E18</f>
        <v>1312520.3</v>
      </c>
      <c r="F6" s="46">
        <f>F7+F18</f>
        <v>803142.8</v>
      </c>
      <c r="G6" s="53">
        <f>G7+G18</f>
        <v>797990.1000000001</v>
      </c>
      <c r="H6" s="59">
        <f>G6/E6</f>
        <v>0.6079830536716271</v>
      </c>
      <c r="I6" s="60">
        <f>G6/F6</f>
        <v>0.9935843289636663</v>
      </c>
      <c r="J6" s="60">
        <f aca="true" t="shared" si="0" ref="J6:J37">G6/ИТОГО_доходов</f>
        <v>0.26464702662889533</v>
      </c>
      <c r="K6" s="53">
        <f>K7+K18</f>
        <v>781957.9</v>
      </c>
      <c r="L6" s="93">
        <f aca="true" t="shared" si="1" ref="L6:L37">G6-K6</f>
        <v>16032.20000000007</v>
      </c>
      <c r="M6" s="60">
        <f aca="true" t="shared" si="2" ref="M6:M16">G6/K6</f>
        <v>1.0205026383133926</v>
      </c>
    </row>
    <row r="7" spans="1:13" s="6" customFormat="1" ht="13.5">
      <c r="A7" s="33"/>
      <c r="B7" s="26" t="s">
        <v>8</v>
      </c>
      <c r="C7" s="46">
        <f>C8+C12+C16+C17+C10</f>
        <v>946097.5</v>
      </c>
      <c r="D7" s="46">
        <f aca="true" t="shared" si="3" ref="D7:D126">E7-C7</f>
        <v>0</v>
      </c>
      <c r="E7" s="46">
        <f>E8+E12+E16+E17+E10</f>
        <v>946097.5</v>
      </c>
      <c r="F7" s="46">
        <f>F8+F12+F16+F17+F10</f>
        <v>695149.6</v>
      </c>
      <c r="G7" s="46">
        <f>G8+G12+G16+G17+G10</f>
        <v>688485.4000000001</v>
      </c>
      <c r="H7" s="59">
        <f aca="true" t="shared" si="4" ref="H7:H37">G7/E7</f>
        <v>0.7277108331857975</v>
      </c>
      <c r="I7" s="60">
        <f aca="true" t="shared" si="5" ref="I7:I37">G7/F7</f>
        <v>0.9904132865788892</v>
      </c>
      <c r="J7" s="60">
        <f t="shared" si="0"/>
        <v>0.22833066975067196</v>
      </c>
      <c r="K7" s="46">
        <f>K8+K12+K16+K17+K10</f>
        <v>660061</v>
      </c>
      <c r="L7" s="93">
        <f t="shared" si="1"/>
        <v>28424.40000000014</v>
      </c>
      <c r="M7" s="60">
        <f t="shared" si="2"/>
        <v>1.043063292635075</v>
      </c>
    </row>
    <row r="8" spans="1:13" s="6" customFormat="1" ht="13.5">
      <c r="A8" s="36" t="s">
        <v>31</v>
      </c>
      <c r="B8" s="26" t="s">
        <v>15</v>
      </c>
      <c r="C8" s="46">
        <f>C9</f>
        <v>762352.9</v>
      </c>
      <c r="D8" s="46">
        <f t="shared" si="3"/>
        <v>0</v>
      </c>
      <c r="E8" s="46">
        <f>E9</f>
        <v>762352.9</v>
      </c>
      <c r="F8" s="46">
        <f>F9</f>
        <v>544120</v>
      </c>
      <c r="G8" s="46">
        <f>G9</f>
        <v>536708.9</v>
      </c>
      <c r="H8" s="59">
        <f t="shared" si="4"/>
        <v>0.7040163420379197</v>
      </c>
      <c r="I8" s="60">
        <f t="shared" si="5"/>
        <v>0.9863796588987723</v>
      </c>
      <c r="J8" s="60">
        <f t="shared" si="0"/>
        <v>0.17799520890079354</v>
      </c>
      <c r="K8" s="46">
        <f>K9</f>
        <v>521758.1</v>
      </c>
      <c r="L8" s="93">
        <f t="shared" si="1"/>
        <v>14950.800000000047</v>
      </c>
      <c r="M8" s="60">
        <f t="shared" si="2"/>
        <v>1.028654658164387</v>
      </c>
    </row>
    <row r="9" spans="1:13" s="8" customFormat="1" ht="13.5">
      <c r="A9" s="37" t="s">
        <v>41</v>
      </c>
      <c r="B9" s="16" t="s">
        <v>9</v>
      </c>
      <c r="C9" s="47">
        <v>762352.9</v>
      </c>
      <c r="D9" s="66">
        <f t="shared" si="3"/>
        <v>0</v>
      </c>
      <c r="E9" s="47">
        <v>762352.9</v>
      </c>
      <c r="F9" s="47">
        <v>544120</v>
      </c>
      <c r="G9" s="56">
        <v>536708.9</v>
      </c>
      <c r="H9" s="61">
        <f t="shared" si="4"/>
        <v>0.7040163420379197</v>
      </c>
      <c r="I9" s="62">
        <f t="shared" si="5"/>
        <v>0.9863796588987723</v>
      </c>
      <c r="J9" s="62">
        <f t="shared" si="0"/>
        <v>0.17799520890079354</v>
      </c>
      <c r="K9" s="56">
        <v>521758.1</v>
      </c>
      <c r="L9" s="94">
        <f t="shared" si="1"/>
        <v>14950.800000000047</v>
      </c>
      <c r="M9" s="62">
        <f t="shared" si="2"/>
        <v>1.028654658164387</v>
      </c>
    </row>
    <row r="10" spans="1:13" s="7" customFormat="1" ht="27">
      <c r="A10" s="36" t="s">
        <v>69</v>
      </c>
      <c r="B10" s="25" t="s">
        <v>70</v>
      </c>
      <c r="C10" s="48">
        <f>C11</f>
        <v>22097.9</v>
      </c>
      <c r="D10" s="48">
        <f t="shared" si="3"/>
        <v>0</v>
      </c>
      <c r="E10" s="48">
        <f>E11</f>
        <v>22097.9</v>
      </c>
      <c r="F10" s="48">
        <f>F11</f>
        <v>17514.4</v>
      </c>
      <c r="G10" s="48">
        <f>G11</f>
        <v>17389.4</v>
      </c>
      <c r="H10" s="71">
        <f t="shared" si="4"/>
        <v>0.7869254544549482</v>
      </c>
      <c r="I10" s="65">
        <f t="shared" si="5"/>
        <v>0.9928630155757548</v>
      </c>
      <c r="J10" s="65">
        <f t="shared" si="0"/>
        <v>0.005767055261538348</v>
      </c>
      <c r="K10" s="48">
        <f>K11</f>
        <v>15166.6</v>
      </c>
      <c r="L10" s="93">
        <f t="shared" si="1"/>
        <v>2222.800000000001</v>
      </c>
      <c r="M10" s="60">
        <f t="shared" si="2"/>
        <v>1.1465588859731253</v>
      </c>
    </row>
    <row r="11" spans="1:13" s="8" customFormat="1" ht="27">
      <c r="A11" s="37" t="s">
        <v>71</v>
      </c>
      <c r="B11" s="16" t="s">
        <v>72</v>
      </c>
      <c r="C11" s="47">
        <v>22097.9</v>
      </c>
      <c r="D11" s="66">
        <f t="shared" si="3"/>
        <v>0</v>
      </c>
      <c r="E11" s="47">
        <v>22097.9</v>
      </c>
      <c r="F11" s="47">
        <v>17514.4</v>
      </c>
      <c r="G11" s="47">
        <v>17389.4</v>
      </c>
      <c r="H11" s="61">
        <f t="shared" si="4"/>
        <v>0.7869254544549482</v>
      </c>
      <c r="I11" s="62">
        <f t="shared" si="5"/>
        <v>0.9928630155757548</v>
      </c>
      <c r="J11" s="62">
        <f t="shared" si="0"/>
        <v>0.005767055261538348</v>
      </c>
      <c r="K11" s="47">
        <v>15166.6</v>
      </c>
      <c r="L11" s="94">
        <f t="shared" si="1"/>
        <v>2222.800000000001</v>
      </c>
      <c r="M11" s="62">
        <f t="shared" si="2"/>
        <v>1.1465588859731253</v>
      </c>
    </row>
    <row r="12" spans="1:13" s="7" customFormat="1" ht="13.5">
      <c r="A12" s="36" t="s">
        <v>42</v>
      </c>
      <c r="B12" s="25" t="s">
        <v>10</v>
      </c>
      <c r="C12" s="48">
        <f>C13+C14+C15</f>
        <v>123980.2</v>
      </c>
      <c r="D12" s="46">
        <f t="shared" si="3"/>
        <v>0</v>
      </c>
      <c r="E12" s="48">
        <f>E13+E14+E15</f>
        <v>123980.2</v>
      </c>
      <c r="F12" s="48">
        <f>F13+F14+F15</f>
        <v>99220.2</v>
      </c>
      <c r="G12" s="48">
        <f>G13+G14+G15</f>
        <v>100275.90000000001</v>
      </c>
      <c r="H12" s="59">
        <f>G12/E12</f>
        <v>0.8088057609198889</v>
      </c>
      <c r="I12" s="60">
        <f>G12/F12</f>
        <v>1.0106399704898803</v>
      </c>
      <c r="J12" s="60">
        <f t="shared" si="0"/>
        <v>0.03325569925934726</v>
      </c>
      <c r="K12" s="48">
        <f>K13+K14+K15</f>
        <v>94943.4</v>
      </c>
      <c r="L12" s="93">
        <f t="shared" si="1"/>
        <v>5332.500000000015</v>
      </c>
      <c r="M12" s="60">
        <f t="shared" si="2"/>
        <v>1.056165041487876</v>
      </c>
    </row>
    <row r="13" spans="1:13" s="8" customFormat="1" ht="27">
      <c r="A13" s="37" t="s">
        <v>62</v>
      </c>
      <c r="B13" s="16" t="s">
        <v>49</v>
      </c>
      <c r="C13" s="47">
        <v>111670</v>
      </c>
      <c r="D13" s="66">
        <f t="shared" si="3"/>
        <v>0</v>
      </c>
      <c r="E13" s="47">
        <v>111670</v>
      </c>
      <c r="F13" s="47">
        <v>86910</v>
      </c>
      <c r="G13" s="56">
        <v>86131.6</v>
      </c>
      <c r="H13" s="61">
        <f t="shared" si="4"/>
        <v>0.7713047371720247</v>
      </c>
      <c r="I13" s="62">
        <f t="shared" si="5"/>
        <v>0.9910436083304569</v>
      </c>
      <c r="J13" s="62">
        <f t="shared" si="0"/>
        <v>0.028564855427140465</v>
      </c>
      <c r="K13" s="56">
        <v>85192.7</v>
      </c>
      <c r="L13" s="94">
        <f t="shared" si="1"/>
        <v>938.9000000000087</v>
      </c>
      <c r="M13" s="62">
        <f t="shared" si="2"/>
        <v>1.0110208973304051</v>
      </c>
    </row>
    <row r="14" spans="1:13" s="8" customFormat="1" ht="13.5">
      <c r="A14" s="37" t="s">
        <v>63</v>
      </c>
      <c r="B14" s="16" t="s">
        <v>17</v>
      </c>
      <c r="C14" s="47">
        <v>9810.2</v>
      </c>
      <c r="D14" s="66">
        <f t="shared" si="3"/>
        <v>0</v>
      </c>
      <c r="E14" s="47">
        <v>9810.2</v>
      </c>
      <c r="F14" s="47">
        <v>9810.2</v>
      </c>
      <c r="G14" s="56">
        <v>11213.7</v>
      </c>
      <c r="H14" s="61">
        <f t="shared" si="4"/>
        <v>1.1430653809300524</v>
      </c>
      <c r="I14" s="62">
        <f t="shared" si="5"/>
        <v>1.1430653809300524</v>
      </c>
      <c r="J14" s="62">
        <f t="shared" si="0"/>
        <v>0.0037189338094651093</v>
      </c>
      <c r="K14" s="56">
        <v>7888.5</v>
      </c>
      <c r="L14" s="94">
        <f t="shared" si="1"/>
        <v>3325.2000000000007</v>
      </c>
      <c r="M14" s="62">
        <f t="shared" si="2"/>
        <v>1.4215250047537555</v>
      </c>
    </row>
    <row r="15" spans="1:13" s="8" customFormat="1" ht="27">
      <c r="A15" s="37" t="s">
        <v>66</v>
      </c>
      <c r="B15" s="16" t="s">
        <v>68</v>
      </c>
      <c r="C15" s="47">
        <v>2500</v>
      </c>
      <c r="D15" s="66">
        <f t="shared" si="3"/>
        <v>0</v>
      </c>
      <c r="E15" s="47">
        <v>2500</v>
      </c>
      <c r="F15" s="47">
        <v>2500</v>
      </c>
      <c r="G15" s="56">
        <v>2930.6</v>
      </c>
      <c r="H15" s="61">
        <f t="shared" si="4"/>
        <v>1.17224</v>
      </c>
      <c r="I15" s="62">
        <f t="shared" si="5"/>
        <v>1.17224</v>
      </c>
      <c r="J15" s="62">
        <f t="shared" si="0"/>
        <v>0.0009719100227416864</v>
      </c>
      <c r="K15" s="56">
        <v>1862.2</v>
      </c>
      <c r="L15" s="94">
        <f t="shared" si="1"/>
        <v>1068.3999999999999</v>
      </c>
      <c r="M15" s="62">
        <f t="shared" si="2"/>
        <v>1.5737299967780045</v>
      </c>
    </row>
    <row r="16" spans="1:13" s="7" customFormat="1" ht="13.5">
      <c r="A16" s="36" t="s">
        <v>32</v>
      </c>
      <c r="B16" s="25" t="s">
        <v>0</v>
      </c>
      <c r="C16" s="76">
        <v>37666.5</v>
      </c>
      <c r="D16" s="73">
        <f t="shared" si="3"/>
        <v>0</v>
      </c>
      <c r="E16" s="76">
        <v>37666.5</v>
      </c>
      <c r="F16" s="76">
        <v>34295</v>
      </c>
      <c r="G16" s="74">
        <v>34105.8</v>
      </c>
      <c r="H16" s="59">
        <f t="shared" si="4"/>
        <v>0.9054677233085103</v>
      </c>
      <c r="I16" s="60">
        <f t="shared" si="5"/>
        <v>0.9944831608106138</v>
      </c>
      <c r="J16" s="60">
        <f t="shared" si="0"/>
        <v>0.011310915462234153</v>
      </c>
      <c r="K16" s="74">
        <v>28190.8</v>
      </c>
      <c r="L16" s="93">
        <f t="shared" si="1"/>
        <v>5915.000000000004</v>
      </c>
      <c r="M16" s="60">
        <f t="shared" si="2"/>
        <v>1.2098202250379557</v>
      </c>
    </row>
    <row r="17" spans="1:13" s="7" customFormat="1" ht="27">
      <c r="A17" s="36" t="s">
        <v>33</v>
      </c>
      <c r="B17" s="25" t="s">
        <v>1</v>
      </c>
      <c r="C17" s="76">
        <v>0</v>
      </c>
      <c r="D17" s="73">
        <f t="shared" si="3"/>
        <v>0</v>
      </c>
      <c r="E17" s="76">
        <v>0</v>
      </c>
      <c r="F17" s="76">
        <v>0</v>
      </c>
      <c r="G17" s="74">
        <v>5.4</v>
      </c>
      <c r="H17" s="59"/>
      <c r="I17" s="60"/>
      <c r="J17" s="60">
        <f t="shared" si="0"/>
        <v>1.7908667586177257E-06</v>
      </c>
      <c r="K17" s="74">
        <v>2.1</v>
      </c>
      <c r="L17" s="93">
        <f t="shared" si="1"/>
        <v>3.3000000000000003</v>
      </c>
      <c r="M17" s="60"/>
    </row>
    <row r="18" spans="1:13" s="7" customFormat="1" ht="13.5">
      <c r="A18" s="36"/>
      <c r="B18" s="25" t="s">
        <v>11</v>
      </c>
      <c r="C18" s="46">
        <f>C19+C25+C26+C27+C28+C29</f>
        <v>107809.19999999998</v>
      </c>
      <c r="D18" s="46">
        <f>E18-C18</f>
        <v>258613.60000000006</v>
      </c>
      <c r="E18" s="46">
        <f>E19+E25+E26+E27+E28+E29</f>
        <v>366422.80000000005</v>
      </c>
      <c r="F18" s="46">
        <f>F19+F25+F26+F27+F28+F29</f>
        <v>107993.20000000001</v>
      </c>
      <c r="G18" s="46">
        <f>G19+G25+G26+G27+G28+G29</f>
        <v>109504.69999999998</v>
      </c>
      <c r="H18" s="59">
        <f t="shared" si="4"/>
        <v>0.2988479428681839</v>
      </c>
      <c r="I18" s="60">
        <f t="shared" si="5"/>
        <v>1.0139962516158423</v>
      </c>
      <c r="J18" s="60">
        <f t="shared" si="0"/>
        <v>0.03631635687822341</v>
      </c>
      <c r="K18" s="46">
        <f>K19+K25+K26+K27+K28+K29</f>
        <v>121896.9</v>
      </c>
      <c r="L18" s="93">
        <f t="shared" si="1"/>
        <v>-12392.200000000012</v>
      </c>
      <c r="M18" s="60">
        <f>G18/K18</f>
        <v>0.8983386780139608</v>
      </c>
    </row>
    <row r="19" spans="1:13" s="7" customFormat="1" ht="27">
      <c r="A19" s="36" t="s">
        <v>34</v>
      </c>
      <c r="B19" s="25" t="s">
        <v>2</v>
      </c>
      <c r="C19" s="48">
        <f>SUM(C20:C24)</f>
        <v>70438.7</v>
      </c>
      <c r="D19" s="46">
        <f t="shared" si="3"/>
        <v>0</v>
      </c>
      <c r="E19" s="48">
        <f>SUM(E20:E24)</f>
        <v>70438.7</v>
      </c>
      <c r="F19" s="48">
        <f>SUM(F20:F24)</f>
        <v>51039.3</v>
      </c>
      <c r="G19" s="48">
        <f>SUM(G20:G24)</f>
        <v>56941.4</v>
      </c>
      <c r="H19" s="59">
        <f t="shared" si="4"/>
        <v>0.8083823239213671</v>
      </c>
      <c r="I19" s="60">
        <f t="shared" si="5"/>
        <v>1.1156383414349333</v>
      </c>
      <c r="J19" s="60">
        <f t="shared" si="0"/>
        <v>0.018884159342436178</v>
      </c>
      <c r="K19" s="48">
        <f>SUM(K20:K24)</f>
        <v>47171.100000000006</v>
      </c>
      <c r="L19" s="93">
        <f t="shared" si="1"/>
        <v>9770.299999999996</v>
      </c>
      <c r="M19" s="60">
        <f>G19/K19</f>
        <v>1.207124701353159</v>
      </c>
    </row>
    <row r="20" spans="1:13" s="8" customFormat="1" ht="54" hidden="1">
      <c r="A20" s="37" t="s">
        <v>88</v>
      </c>
      <c r="B20" s="16" t="s">
        <v>67</v>
      </c>
      <c r="C20" s="47">
        <v>0</v>
      </c>
      <c r="D20" s="66">
        <f>E20-C20</f>
        <v>0</v>
      </c>
      <c r="E20" s="47">
        <v>0</v>
      </c>
      <c r="F20" s="47">
        <v>0</v>
      </c>
      <c r="G20" s="56">
        <v>0</v>
      </c>
      <c r="H20" s="61"/>
      <c r="I20" s="62"/>
      <c r="J20" s="62">
        <f>G20/ИТОГО_доходов</f>
        <v>0</v>
      </c>
      <c r="K20" s="56">
        <v>0</v>
      </c>
      <c r="L20" s="94">
        <f t="shared" si="1"/>
        <v>0</v>
      </c>
      <c r="M20" s="62"/>
    </row>
    <row r="21" spans="1:13" s="8" customFormat="1" ht="54">
      <c r="A21" s="37" t="s">
        <v>35</v>
      </c>
      <c r="B21" s="16" t="s">
        <v>45</v>
      </c>
      <c r="C21" s="70">
        <v>65963</v>
      </c>
      <c r="D21" s="66">
        <f t="shared" si="3"/>
        <v>0</v>
      </c>
      <c r="E21" s="47">
        <v>65963</v>
      </c>
      <c r="F21" s="47">
        <v>48905.3</v>
      </c>
      <c r="G21" s="56">
        <v>54818.5</v>
      </c>
      <c r="H21" s="61">
        <f t="shared" si="4"/>
        <v>0.8310492245652866</v>
      </c>
      <c r="I21" s="62">
        <f t="shared" si="5"/>
        <v>1.1209112304801319</v>
      </c>
      <c r="J21" s="62">
        <f t="shared" si="0"/>
        <v>0.018180116556904775</v>
      </c>
      <c r="K21" s="56">
        <v>38386.4</v>
      </c>
      <c r="L21" s="94">
        <f t="shared" si="1"/>
        <v>16432.1</v>
      </c>
      <c r="M21" s="62">
        <f aca="true" t="shared" si="6" ref="M21:M30">G21/K21</f>
        <v>1.4280708792697414</v>
      </c>
    </row>
    <row r="22" spans="1:13" s="8" customFormat="1" ht="67.5">
      <c r="A22" s="37" t="s">
        <v>54</v>
      </c>
      <c r="B22" s="16" t="s">
        <v>64</v>
      </c>
      <c r="C22" s="70">
        <v>1000</v>
      </c>
      <c r="D22" s="66">
        <f t="shared" si="3"/>
        <v>0</v>
      </c>
      <c r="E22" s="47">
        <v>1000</v>
      </c>
      <c r="F22" s="47">
        <v>162</v>
      </c>
      <c r="G22" s="56">
        <v>161.6</v>
      </c>
      <c r="H22" s="61">
        <f>G22/E22</f>
        <v>0.1616</v>
      </c>
      <c r="I22" s="62">
        <f>G22/F22</f>
        <v>0.9975308641975308</v>
      </c>
      <c r="J22" s="62">
        <f t="shared" si="0"/>
        <v>5.359334596159712E-05</v>
      </c>
      <c r="K22" s="56">
        <v>260.5</v>
      </c>
      <c r="L22" s="94">
        <f t="shared" si="1"/>
        <v>-98.9</v>
      </c>
      <c r="M22" s="62">
        <f t="shared" si="6"/>
        <v>0.6203454894433781</v>
      </c>
    </row>
    <row r="23" spans="1:13" s="8" customFormat="1" ht="54">
      <c r="A23" s="37" t="s">
        <v>90</v>
      </c>
      <c r="B23" s="16" t="s">
        <v>89</v>
      </c>
      <c r="C23" s="49">
        <v>2328</v>
      </c>
      <c r="D23" s="66">
        <f t="shared" si="3"/>
        <v>0</v>
      </c>
      <c r="E23" s="49">
        <v>2328</v>
      </c>
      <c r="F23" s="49">
        <v>1950</v>
      </c>
      <c r="G23" s="56">
        <v>1940</v>
      </c>
      <c r="H23" s="61">
        <f t="shared" si="4"/>
        <v>0.8333333333333334</v>
      </c>
      <c r="I23" s="62">
        <f t="shared" si="5"/>
        <v>0.9948717948717949</v>
      </c>
      <c r="J23" s="62">
        <f t="shared" si="0"/>
        <v>0.0006433854651330347</v>
      </c>
      <c r="K23" s="56">
        <v>7088.4</v>
      </c>
      <c r="L23" s="94">
        <f t="shared" si="1"/>
        <v>-5148.4</v>
      </c>
      <c r="M23" s="62">
        <f t="shared" si="6"/>
        <v>0.27368658653574857</v>
      </c>
    </row>
    <row r="24" spans="1:13" s="8" customFormat="1" ht="67.5">
      <c r="A24" s="37" t="s">
        <v>74</v>
      </c>
      <c r="B24" s="16" t="s">
        <v>75</v>
      </c>
      <c r="C24" s="49">
        <v>1147.7</v>
      </c>
      <c r="D24" s="66">
        <f t="shared" si="3"/>
        <v>0</v>
      </c>
      <c r="E24" s="49">
        <v>1147.7</v>
      </c>
      <c r="F24" s="49">
        <v>22</v>
      </c>
      <c r="G24" s="56">
        <v>21.3</v>
      </c>
      <c r="H24" s="61">
        <f>G24/E24</f>
        <v>0.018558856844123027</v>
      </c>
      <c r="I24" s="62">
        <f t="shared" si="5"/>
        <v>0.9681818181818183</v>
      </c>
      <c r="J24" s="62">
        <f>G24/ИТОГО_доходов</f>
        <v>7.063974436769918E-06</v>
      </c>
      <c r="K24" s="56">
        <v>1435.8</v>
      </c>
      <c r="L24" s="94">
        <f t="shared" si="1"/>
        <v>-1414.5</v>
      </c>
      <c r="M24" s="62">
        <f t="shared" si="6"/>
        <v>0.014834935227747597</v>
      </c>
    </row>
    <row r="25" spans="1:13" s="7" customFormat="1" ht="13.5">
      <c r="A25" s="38" t="s">
        <v>36</v>
      </c>
      <c r="B25" s="23" t="s">
        <v>46</v>
      </c>
      <c r="C25" s="72">
        <v>3300</v>
      </c>
      <c r="D25" s="73">
        <f t="shared" si="3"/>
        <v>0</v>
      </c>
      <c r="E25" s="72">
        <v>3300</v>
      </c>
      <c r="F25" s="72">
        <v>3258.9</v>
      </c>
      <c r="G25" s="74">
        <v>4647.7</v>
      </c>
      <c r="H25" s="59">
        <f t="shared" si="4"/>
        <v>1.4083939393939393</v>
      </c>
      <c r="I25" s="60">
        <f>G25/F25</f>
        <v>1.4261560649298841</v>
      </c>
      <c r="J25" s="60">
        <f t="shared" si="0"/>
        <v>0.0015413724877828894</v>
      </c>
      <c r="K25" s="74">
        <v>3270.7</v>
      </c>
      <c r="L25" s="93">
        <f t="shared" si="1"/>
        <v>1377</v>
      </c>
      <c r="M25" s="60">
        <f t="shared" si="6"/>
        <v>1.421010792796649</v>
      </c>
    </row>
    <row r="26" spans="1:13" s="7" customFormat="1" ht="27">
      <c r="A26" s="39" t="s">
        <v>43</v>
      </c>
      <c r="B26" s="24" t="s">
        <v>91</v>
      </c>
      <c r="C26" s="72">
        <v>969</v>
      </c>
      <c r="D26" s="73">
        <f t="shared" si="3"/>
        <v>816.8</v>
      </c>
      <c r="E26" s="72">
        <v>1785.8</v>
      </c>
      <c r="F26" s="72">
        <v>1426.8</v>
      </c>
      <c r="G26" s="74">
        <v>2949.2</v>
      </c>
      <c r="H26" s="59">
        <f>G26/E26</f>
        <v>1.651472729308993</v>
      </c>
      <c r="I26" s="60">
        <f>G26/F26</f>
        <v>2.0670030838239417</v>
      </c>
      <c r="J26" s="60">
        <f t="shared" si="0"/>
        <v>0.0009780785637991474</v>
      </c>
      <c r="K26" s="74">
        <v>597.5</v>
      </c>
      <c r="L26" s="93">
        <f t="shared" si="1"/>
        <v>2351.7</v>
      </c>
      <c r="M26" s="60">
        <f t="shared" si="6"/>
        <v>4.935899581589958</v>
      </c>
    </row>
    <row r="27" spans="1:13" s="7" customFormat="1" ht="27">
      <c r="A27" s="39" t="s">
        <v>37</v>
      </c>
      <c r="B27" s="24" t="s">
        <v>47</v>
      </c>
      <c r="C27" s="72">
        <v>23527.1</v>
      </c>
      <c r="D27" s="73">
        <f t="shared" si="3"/>
        <v>257796.80000000002</v>
      </c>
      <c r="E27" s="72">
        <v>281323.9</v>
      </c>
      <c r="F27" s="72">
        <v>45499.3</v>
      </c>
      <c r="G27" s="74">
        <v>35249</v>
      </c>
      <c r="H27" s="75">
        <f t="shared" si="4"/>
        <v>0.1252968553329454</v>
      </c>
      <c r="I27" s="60">
        <f t="shared" si="5"/>
        <v>0.7747152153989182</v>
      </c>
      <c r="J27" s="60">
        <f t="shared" si="0"/>
        <v>0.011690048587873373</v>
      </c>
      <c r="K27" s="74">
        <v>60996</v>
      </c>
      <c r="L27" s="93">
        <f t="shared" si="1"/>
        <v>-25747</v>
      </c>
      <c r="M27" s="60">
        <f t="shared" si="6"/>
        <v>0.5778903534658011</v>
      </c>
    </row>
    <row r="28" spans="1:13" s="7" customFormat="1" ht="13.5">
      <c r="A28" s="39" t="s">
        <v>38</v>
      </c>
      <c r="B28" s="24" t="s">
        <v>3</v>
      </c>
      <c r="C28" s="72">
        <v>9574.4</v>
      </c>
      <c r="D28" s="73">
        <f t="shared" si="3"/>
        <v>0</v>
      </c>
      <c r="E28" s="72">
        <v>9574.4</v>
      </c>
      <c r="F28" s="72">
        <v>6768.9</v>
      </c>
      <c r="G28" s="72">
        <v>9513.7</v>
      </c>
      <c r="H28" s="75">
        <f t="shared" si="4"/>
        <v>0.9936601771390375</v>
      </c>
      <c r="I28" s="60">
        <f t="shared" si="5"/>
        <v>1.405501632466132</v>
      </c>
      <c r="J28" s="60">
        <f t="shared" si="0"/>
        <v>0.0031551424224928624</v>
      </c>
      <c r="K28" s="72">
        <v>9801.7</v>
      </c>
      <c r="L28" s="93">
        <f t="shared" si="1"/>
        <v>-288</v>
      </c>
      <c r="M28" s="60">
        <f t="shared" si="6"/>
        <v>0.9706173418896722</v>
      </c>
    </row>
    <row r="29" spans="1:13" s="7" customFormat="1" ht="13.5">
      <c r="A29" s="39" t="s">
        <v>39</v>
      </c>
      <c r="B29" s="24" t="s">
        <v>5</v>
      </c>
      <c r="C29" s="72">
        <v>0</v>
      </c>
      <c r="D29" s="73">
        <f t="shared" si="3"/>
        <v>0</v>
      </c>
      <c r="E29" s="72">
        <v>0</v>
      </c>
      <c r="F29" s="72">
        <v>0</v>
      </c>
      <c r="G29" s="72">
        <v>203.7</v>
      </c>
      <c r="H29" s="75"/>
      <c r="I29" s="60"/>
      <c r="J29" s="60">
        <f t="shared" si="0"/>
        <v>6.755547383896864E-05</v>
      </c>
      <c r="K29" s="72">
        <v>59.9</v>
      </c>
      <c r="L29" s="93">
        <f t="shared" si="1"/>
        <v>143.79999999999998</v>
      </c>
      <c r="M29" s="60">
        <f t="shared" si="6"/>
        <v>3.400667779632721</v>
      </c>
    </row>
    <row r="30" spans="1:13" s="7" customFormat="1" ht="13.5">
      <c r="A30" s="39" t="s">
        <v>40</v>
      </c>
      <c r="B30" s="22" t="s">
        <v>4</v>
      </c>
      <c r="C30" s="50">
        <f>C31+C32+C33+C34+C36+C35</f>
        <v>2872754.8000000003</v>
      </c>
      <c r="D30" s="101">
        <f>D31+D32+D33+D34+D36+D35</f>
        <v>1254859.2999999998</v>
      </c>
      <c r="E30" s="50">
        <f>E31+E32+E33+E34+E36+E35</f>
        <v>4127614.1</v>
      </c>
      <c r="F30" s="50">
        <f>F31+F32+F33+F34+F36+F35</f>
        <v>2217309.5999999996</v>
      </c>
      <c r="G30" s="50">
        <f>G31+G32+G33+G34+G36+G35</f>
        <v>2217309.5999999996</v>
      </c>
      <c r="H30" s="59">
        <f>G30/E30</f>
        <v>0.5371891718268914</v>
      </c>
      <c r="I30" s="60">
        <f t="shared" si="5"/>
        <v>1</v>
      </c>
      <c r="J30" s="60">
        <f t="shared" si="0"/>
        <v>0.7353529733711046</v>
      </c>
      <c r="K30" s="50">
        <f>SUM(K31:K36)</f>
        <v>2169449</v>
      </c>
      <c r="L30" s="93">
        <f t="shared" si="1"/>
        <v>47860.59999999963</v>
      </c>
      <c r="M30" s="60">
        <f t="shared" si="6"/>
        <v>1.0220611777460542</v>
      </c>
    </row>
    <row r="31" spans="1:13" s="8" customFormat="1" ht="13.5">
      <c r="A31" s="40" t="s">
        <v>81</v>
      </c>
      <c r="B31" s="17" t="s">
        <v>85</v>
      </c>
      <c r="C31" s="51">
        <v>203551.3</v>
      </c>
      <c r="D31" s="66">
        <f t="shared" si="3"/>
        <v>0</v>
      </c>
      <c r="E31" s="49">
        <v>203551.3</v>
      </c>
      <c r="F31" s="49">
        <v>149101</v>
      </c>
      <c r="G31" s="56">
        <v>149101</v>
      </c>
      <c r="H31" s="61">
        <f t="shared" si="4"/>
        <v>0.7324983922971753</v>
      </c>
      <c r="I31" s="62">
        <f t="shared" si="5"/>
        <v>1</v>
      </c>
      <c r="J31" s="62">
        <f t="shared" si="0"/>
        <v>0.04944815269938176</v>
      </c>
      <c r="K31" s="56">
        <v>0</v>
      </c>
      <c r="L31" s="94">
        <f t="shared" si="1"/>
        <v>149101</v>
      </c>
      <c r="M31" s="62"/>
    </row>
    <row r="32" spans="1:13" s="8" customFormat="1" ht="27">
      <c r="A32" s="41" t="s">
        <v>82</v>
      </c>
      <c r="B32" s="18" t="s">
        <v>86</v>
      </c>
      <c r="C32" s="52">
        <v>411903.6</v>
      </c>
      <c r="D32" s="66">
        <f t="shared" si="3"/>
        <v>743631.7000000001</v>
      </c>
      <c r="E32" s="52">
        <v>1155535.3</v>
      </c>
      <c r="F32" s="52">
        <v>570037.6</v>
      </c>
      <c r="G32" s="56">
        <v>570037.6</v>
      </c>
      <c r="H32" s="61">
        <f t="shared" si="4"/>
        <v>0.49331041639316425</v>
      </c>
      <c r="I32" s="62">
        <f t="shared" si="5"/>
        <v>1</v>
      </c>
      <c r="J32" s="62">
        <f t="shared" si="0"/>
        <v>0.18904840537078288</v>
      </c>
      <c r="K32" s="56">
        <v>820941.4</v>
      </c>
      <c r="L32" s="94">
        <f t="shared" si="1"/>
        <v>-250903.80000000005</v>
      </c>
      <c r="M32" s="62">
        <f>G32/K32</f>
        <v>0.6943706335190306</v>
      </c>
    </row>
    <row r="33" spans="1:13" s="8" customFormat="1" ht="13.5">
      <c r="A33" s="41" t="s">
        <v>83</v>
      </c>
      <c r="B33" s="17" t="s">
        <v>87</v>
      </c>
      <c r="C33" s="52">
        <v>1957403.4000000004</v>
      </c>
      <c r="D33" s="66">
        <f t="shared" si="3"/>
        <v>32062.399999999674</v>
      </c>
      <c r="E33" s="52">
        <v>1989465.8</v>
      </c>
      <c r="F33" s="52">
        <v>1347605.9</v>
      </c>
      <c r="G33" s="56">
        <v>1347605.9</v>
      </c>
      <c r="H33" s="61">
        <f t="shared" si="4"/>
        <v>0.6773707293686576</v>
      </c>
      <c r="I33" s="62">
        <f t="shared" si="5"/>
        <v>1</v>
      </c>
      <c r="J33" s="62">
        <f t="shared" si="0"/>
        <v>0.4469227055605783</v>
      </c>
      <c r="K33" s="56">
        <v>1259344.6</v>
      </c>
      <c r="L33" s="94">
        <f t="shared" si="1"/>
        <v>88261.29999999981</v>
      </c>
      <c r="M33" s="62">
        <f>G33/K33</f>
        <v>1.0700851061734808</v>
      </c>
    </row>
    <row r="34" spans="1:13" s="8" customFormat="1" ht="13.5">
      <c r="A34" s="41" t="s">
        <v>84</v>
      </c>
      <c r="B34" s="17" t="s">
        <v>48</v>
      </c>
      <c r="C34" s="52">
        <v>299896.5</v>
      </c>
      <c r="D34" s="66">
        <f t="shared" si="3"/>
        <v>480595.9</v>
      </c>
      <c r="E34" s="52">
        <v>780492.4</v>
      </c>
      <c r="F34" s="52">
        <v>151995.8</v>
      </c>
      <c r="G34" s="56">
        <v>151995.8</v>
      </c>
      <c r="H34" s="61">
        <f t="shared" si="4"/>
        <v>0.1947434721978074</v>
      </c>
      <c r="I34" s="62">
        <f t="shared" si="5"/>
        <v>1</v>
      </c>
      <c r="J34" s="62">
        <f t="shared" si="0"/>
        <v>0.050408189938797796</v>
      </c>
      <c r="K34" s="56">
        <v>90671.6</v>
      </c>
      <c r="L34" s="94">
        <f t="shared" si="1"/>
        <v>61324.19999999998</v>
      </c>
      <c r="M34" s="62">
        <f>G34/K34</f>
        <v>1.6763330524662625</v>
      </c>
    </row>
    <row r="35" spans="1:13" s="8" customFormat="1" ht="27">
      <c r="A35" s="41" t="s">
        <v>185</v>
      </c>
      <c r="B35" s="17" t="s">
        <v>186</v>
      </c>
      <c r="C35" s="52">
        <v>0</v>
      </c>
      <c r="D35" s="66">
        <f>E35-C35</f>
        <v>0</v>
      </c>
      <c r="E35" s="52">
        <v>0</v>
      </c>
      <c r="F35" s="52">
        <v>0</v>
      </c>
      <c r="G35" s="56">
        <v>0</v>
      </c>
      <c r="H35" s="61"/>
      <c r="I35" s="62"/>
      <c r="J35" s="62"/>
      <c r="K35" s="56">
        <v>1700</v>
      </c>
      <c r="L35" s="94">
        <f t="shared" si="1"/>
        <v>-1700</v>
      </c>
      <c r="M35" s="62"/>
    </row>
    <row r="36" spans="1:13" s="8" customFormat="1" ht="40.5">
      <c r="A36" s="39" t="s">
        <v>61</v>
      </c>
      <c r="B36" s="24" t="s">
        <v>65</v>
      </c>
      <c r="C36" s="77">
        <v>0</v>
      </c>
      <c r="D36" s="73">
        <f t="shared" si="3"/>
        <v>-1430.7</v>
      </c>
      <c r="E36" s="77">
        <v>-1430.7</v>
      </c>
      <c r="F36" s="77">
        <v>-1430.7</v>
      </c>
      <c r="G36" s="74">
        <v>-1430.7</v>
      </c>
      <c r="H36" s="71">
        <f t="shared" si="4"/>
        <v>1</v>
      </c>
      <c r="I36" s="65">
        <f t="shared" si="5"/>
        <v>1</v>
      </c>
      <c r="J36" s="65">
        <f t="shared" si="0"/>
        <v>-0.0004744801984359963</v>
      </c>
      <c r="K36" s="74">
        <v>-3208.6</v>
      </c>
      <c r="L36" s="93">
        <f t="shared" si="1"/>
        <v>1777.8999999999999</v>
      </c>
      <c r="M36" s="60">
        <f>G36/K36</f>
        <v>0.4458954060961167</v>
      </c>
    </row>
    <row r="37" spans="1:13" s="9" customFormat="1" ht="13.5">
      <c r="A37" s="30"/>
      <c r="B37" s="20" t="s">
        <v>6</v>
      </c>
      <c r="C37" s="53">
        <f>C6+C30</f>
        <v>3926661.5</v>
      </c>
      <c r="D37" s="46">
        <f t="shared" si="3"/>
        <v>1513472.9000000004</v>
      </c>
      <c r="E37" s="53">
        <f>E6+E30</f>
        <v>5440134.4</v>
      </c>
      <c r="F37" s="53">
        <f>F6+F30</f>
        <v>3020452.3999999994</v>
      </c>
      <c r="G37" s="53">
        <f>G6+G30</f>
        <v>3015299.6999999997</v>
      </c>
      <c r="H37" s="59">
        <f t="shared" si="4"/>
        <v>0.5542693393751448</v>
      </c>
      <c r="I37" s="60">
        <f t="shared" si="5"/>
        <v>0.9982940634985674</v>
      </c>
      <c r="J37" s="60">
        <f t="shared" si="0"/>
        <v>1</v>
      </c>
      <c r="K37" s="53">
        <f>K6+K30</f>
        <v>2951406.9</v>
      </c>
      <c r="L37" s="93">
        <f t="shared" si="1"/>
        <v>63892.799999999814</v>
      </c>
      <c r="M37" s="60">
        <f>G37/K37</f>
        <v>1.0216482518896326</v>
      </c>
    </row>
    <row r="38" spans="1:13" s="5" customFormat="1" ht="13.5">
      <c r="A38" s="103"/>
      <c r="B38" s="104"/>
      <c r="C38" s="105"/>
      <c r="D38" s="73"/>
      <c r="E38" s="105"/>
      <c r="F38" s="105"/>
      <c r="G38" s="105"/>
      <c r="H38" s="105"/>
      <c r="I38" s="106"/>
      <c r="J38" s="106"/>
      <c r="K38" s="105"/>
      <c r="L38" s="107"/>
      <c r="M38" s="106"/>
    </row>
    <row r="39" spans="1:13" ht="13.5">
      <c r="A39" s="34"/>
      <c r="B39" s="19" t="s">
        <v>20</v>
      </c>
      <c r="C39" s="54"/>
      <c r="D39" s="79"/>
      <c r="E39" s="54"/>
      <c r="F39" s="54"/>
      <c r="G39" s="54"/>
      <c r="H39" s="54"/>
      <c r="I39" s="63"/>
      <c r="J39" s="63"/>
      <c r="K39" s="54"/>
      <c r="L39" s="102"/>
      <c r="M39" s="15"/>
    </row>
    <row r="40" spans="1:13" s="21" customFormat="1" ht="13.5">
      <c r="A40" s="30" t="s">
        <v>23</v>
      </c>
      <c r="B40" s="43" t="s">
        <v>148</v>
      </c>
      <c r="C40" s="48">
        <f>C43+C44+C45+C47+C48+C49</f>
        <v>197901</v>
      </c>
      <c r="D40" s="48">
        <f t="shared" si="3"/>
        <v>49535.399999999994</v>
      </c>
      <c r="E40" s="48">
        <f>E43+E44+E45+E46+E47+E48+E49</f>
        <v>247436.4</v>
      </c>
      <c r="F40" s="48">
        <f>F43+F44+F45+F46+F47+F48+F49</f>
        <v>176063.1</v>
      </c>
      <c r="G40" s="48">
        <f>G43+G44+G45+G46+G47+G48+G49</f>
        <v>159838.4</v>
      </c>
      <c r="H40" s="64">
        <f>G40/E40*100%</f>
        <v>0.6459777138690993</v>
      </c>
      <c r="I40" s="65">
        <f>G40/F40*100%</f>
        <v>0.9078472434030753</v>
      </c>
      <c r="J40" s="65">
        <f>G40/$G$130</f>
        <v>0.05307064429549277</v>
      </c>
      <c r="K40" s="48">
        <f>K43+K44+K45+K47+K48+K49+K46</f>
        <v>152210</v>
      </c>
      <c r="L40" s="93">
        <f>G40-K40</f>
        <v>7628.399999999994</v>
      </c>
      <c r="M40" s="60">
        <f>G40/K40</f>
        <v>1.0501176006832664</v>
      </c>
    </row>
    <row r="41" spans="1:13" s="21" customFormat="1" ht="13.5">
      <c r="A41" s="35"/>
      <c r="B41" s="18" t="s">
        <v>147</v>
      </c>
      <c r="C41" s="55"/>
      <c r="D41" s="66"/>
      <c r="E41" s="47"/>
      <c r="F41" s="47"/>
      <c r="G41" s="47"/>
      <c r="H41" s="67"/>
      <c r="I41" s="62"/>
      <c r="J41" s="62"/>
      <c r="K41" s="47"/>
      <c r="L41" s="94"/>
      <c r="M41" s="62"/>
    </row>
    <row r="42" spans="1:13" s="21" customFormat="1" ht="13.5">
      <c r="A42" s="35"/>
      <c r="B42" s="17" t="s">
        <v>157</v>
      </c>
      <c r="C42" s="55">
        <v>131911.8</v>
      </c>
      <c r="D42" s="66">
        <f>E42-C42</f>
        <v>19861.900000000023</v>
      </c>
      <c r="E42" s="47">
        <v>151773.7</v>
      </c>
      <c r="F42" s="47">
        <v>141615.5</v>
      </c>
      <c r="G42" s="47">
        <v>127716.5</v>
      </c>
      <c r="H42" s="67">
        <f aca="true" t="shared" si="7" ref="H42:H108">G42/E42*100%</f>
        <v>0.8414929595839068</v>
      </c>
      <c r="I42" s="62">
        <f aca="true" t="shared" si="8" ref="I42:I108">G42/F42*100%</f>
        <v>0.9018539637257221</v>
      </c>
      <c r="J42" s="62">
        <f aca="true" t="shared" si="9" ref="J42:J50">G42/$G$130</f>
        <v>0.04240531025188755</v>
      </c>
      <c r="K42" s="47">
        <v>127449.3</v>
      </c>
      <c r="L42" s="94">
        <f aca="true" t="shared" si="10" ref="L42:L108">G42-K42</f>
        <v>267.1999999999971</v>
      </c>
      <c r="M42" s="62">
        <f aca="true" t="shared" si="11" ref="M42:M108">G42/K42</f>
        <v>1.0020965199495016</v>
      </c>
    </row>
    <row r="43" spans="1:13" s="21" customFormat="1" ht="27">
      <c r="A43" s="35" t="s">
        <v>93</v>
      </c>
      <c r="B43" s="18" t="s">
        <v>99</v>
      </c>
      <c r="C43" s="55">
        <v>1769.7</v>
      </c>
      <c r="D43" s="66">
        <f t="shared" si="3"/>
        <v>581.9999999999998</v>
      </c>
      <c r="E43" s="47">
        <v>2351.7</v>
      </c>
      <c r="F43" s="47">
        <v>2351.7</v>
      </c>
      <c r="G43" s="47">
        <v>1960.6</v>
      </c>
      <c r="H43" s="67">
        <f t="shared" si="7"/>
        <v>0.8336947739932815</v>
      </c>
      <c r="I43" s="62">
        <f t="shared" si="8"/>
        <v>0.8336947739932815</v>
      </c>
      <c r="J43" s="62">
        <f t="shared" si="9"/>
        <v>0.0006509718891439299</v>
      </c>
      <c r="K43" s="47">
        <v>1672.3</v>
      </c>
      <c r="L43" s="94">
        <f t="shared" si="10"/>
        <v>288.29999999999995</v>
      </c>
      <c r="M43" s="62">
        <f t="shared" si="11"/>
        <v>1.1723972971356813</v>
      </c>
    </row>
    <row r="44" spans="1:13" s="21" customFormat="1" ht="40.5">
      <c r="A44" s="35" t="s">
        <v>94</v>
      </c>
      <c r="B44" s="18" t="s">
        <v>100</v>
      </c>
      <c r="C44" s="55">
        <v>13984.9</v>
      </c>
      <c r="D44" s="66">
        <f t="shared" si="3"/>
        <v>406.5</v>
      </c>
      <c r="E44" s="47">
        <v>14391.4</v>
      </c>
      <c r="F44" s="47">
        <v>14391.2</v>
      </c>
      <c r="G44" s="47">
        <v>11391.6</v>
      </c>
      <c r="H44" s="67">
        <f t="shared" si="7"/>
        <v>0.7915560682074017</v>
      </c>
      <c r="I44" s="62">
        <f t="shared" si="8"/>
        <v>0.7915670687642448</v>
      </c>
      <c r="J44" s="62">
        <f t="shared" si="9"/>
        <v>0.0037823173377394635</v>
      </c>
      <c r="K44" s="47">
        <v>10703.7</v>
      </c>
      <c r="L44" s="94">
        <f t="shared" si="10"/>
        <v>687.8999999999996</v>
      </c>
      <c r="M44" s="62">
        <f t="shared" si="11"/>
        <v>1.0642674962863308</v>
      </c>
    </row>
    <row r="45" spans="1:13" s="21" customFormat="1" ht="40.5">
      <c r="A45" s="35" t="s">
        <v>95</v>
      </c>
      <c r="B45" s="18" t="s">
        <v>101</v>
      </c>
      <c r="C45" s="55">
        <v>63190.6</v>
      </c>
      <c r="D45" s="66">
        <f t="shared" si="3"/>
        <v>21221.299999999996</v>
      </c>
      <c r="E45" s="47">
        <v>84411.9</v>
      </c>
      <c r="F45" s="47">
        <v>79986.7</v>
      </c>
      <c r="G45" s="47">
        <v>73062</v>
      </c>
      <c r="H45" s="67">
        <f t="shared" si="7"/>
        <v>0.8655414698638463</v>
      </c>
      <c r="I45" s="62">
        <f t="shared" si="8"/>
        <v>0.913426857215012</v>
      </c>
      <c r="J45" s="62">
        <f t="shared" si="9"/>
        <v>0.02425854746742518</v>
      </c>
      <c r="K45" s="47">
        <v>72228.7</v>
      </c>
      <c r="L45" s="94">
        <f t="shared" si="10"/>
        <v>833.3000000000029</v>
      </c>
      <c r="M45" s="62">
        <f t="shared" si="11"/>
        <v>1.0115369652229653</v>
      </c>
    </row>
    <row r="46" spans="1:13" s="21" customFormat="1" ht="13.5">
      <c r="A46" s="35" t="s">
        <v>183</v>
      </c>
      <c r="B46" s="18" t="s">
        <v>184</v>
      </c>
      <c r="C46" s="55">
        <v>0</v>
      </c>
      <c r="D46" s="66">
        <f t="shared" si="3"/>
        <v>32.4</v>
      </c>
      <c r="E46" s="47">
        <v>32.4</v>
      </c>
      <c r="F46" s="47">
        <v>0</v>
      </c>
      <c r="G46" s="47">
        <v>0</v>
      </c>
      <c r="H46" s="67">
        <f>G46/E46*100%</f>
        <v>0</v>
      </c>
      <c r="I46" s="62"/>
      <c r="J46" s="62">
        <f t="shared" si="9"/>
        <v>0</v>
      </c>
      <c r="K46" s="47">
        <v>311.6</v>
      </c>
      <c r="L46" s="94">
        <f t="shared" si="10"/>
        <v>-311.6</v>
      </c>
      <c r="M46" s="62">
        <f t="shared" si="11"/>
        <v>0</v>
      </c>
    </row>
    <row r="47" spans="1:13" s="21" customFormat="1" ht="27">
      <c r="A47" s="35" t="s">
        <v>96</v>
      </c>
      <c r="B47" s="18" t="s">
        <v>102</v>
      </c>
      <c r="C47" s="55">
        <v>17844.8</v>
      </c>
      <c r="D47" s="66">
        <f t="shared" si="3"/>
        <v>8350</v>
      </c>
      <c r="E47" s="47">
        <v>26194.8</v>
      </c>
      <c r="F47" s="47">
        <v>25591.8</v>
      </c>
      <c r="G47" s="47">
        <v>21110.3</v>
      </c>
      <c r="H47" s="67">
        <f t="shared" si="7"/>
        <v>0.8058965901629331</v>
      </c>
      <c r="I47" s="62">
        <f t="shared" si="8"/>
        <v>0.8248853148274057</v>
      </c>
      <c r="J47" s="62">
        <f t="shared" si="9"/>
        <v>0.007009186917981793</v>
      </c>
      <c r="K47" s="47">
        <v>20958.7</v>
      </c>
      <c r="L47" s="94">
        <f t="shared" si="10"/>
        <v>151.59999999999854</v>
      </c>
      <c r="M47" s="62">
        <f t="shared" si="11"/>
        <v>1.0072332730560578</v>
      </c>
    </row>
    <row r="48" spans="1:13" s="21" customFormat="1" ht="13.5">
      <c r="A48" s="35" t="s">
        <v>97</v>
      </c>
      <c r="B48" s="18" t="s">
        <v>103</v>
      </c>
      <c r="C48" s="55">
        <v>1000</v>
      </c>
      <c r="D48" s="66">
        <f t="shared" si="3"/>
        <v>-110</v>
      </c>
      <c r="E48" s="47">
        <v>890</v>
      </c>
      <c r="F48" s="47">
        <v>0</v>
      </c>
      <c r="G48" s="47">
        <v>0</v>
      </c>
      <c r="H48" s="67">
        <f t="shared" si="7"/>
        <v>0</v>
      </c>
      <c r="I48" s="62"/>
      <c r="J48" s="62">
        <f t="shared" si="9"/>
        <v>0</v>
      </c>
      <c r="K48" s="47">
        <v>0</v>
      </c>
      <c r="L48" s="94">
        <f t="shared" si="10"/>
        <v>0</v>
      </c>
      <c r="M48" s="62"/>
    </row>
    <row r="49" spans="1:13" s="21" customFormat="1" ht="13.5">
      <c r="A49" s="35" t="s">
        <v>98</v>
      </c>
      <c r="B49" s="18" t="s">
        <v>104</v>
      </c>
      <c r="C49" s="55">
        <v>100111</v>
      </c>
      <c r="D49" s="66">
        <f t="shared" si="3"/>
        <v>19053.199999999997</v>
      </c>
      <c r="E49" s="47">
        <v>119164.2</v>
      </c>
      <c r="F49" s="47">
        <v>53741.7</v>
      </c>
      <c r="G49" s="47">
        <v>52313.9</v>
      </c>
      <c r="H49" s="67">
        <f t="shared" si="7"/>
        <v>0.43900684937254647</v>
      </c>
      <c r="I49" s="62">
        <f t="shared" si="8"/>
        <v>0.9734321765035345</v>
      </c>
      <c r="J49" s="62">
        <f t="shared" si="9"/>
        <v>0.017369620683202407</v>
      </c>
      <c r="K49" s="47">
        <v>46335</v>
      </c>
      <c r="L49" s="94">
        <f t="shared" si="10"/>
        <v>5978.9000000000015</v>
      </c>
      <c r="M49" s="62">
        <f t="shared" si="11"/>
        <v>1.1290363655983597</v>
      </c>
    </row>
    <row r="50" spans="1:13" s="21" customFormat="1" ht="27">
      <c r="A50" s="30" t="s">
        <v>24</v>
      </c>
      <c r="B50" s="22" t="s">
        <v>13</v>
      </c>
      <c r="C50" s="48">
        <f>C52</f>
        <v>12010.1</v>
      </c>
      <c r="D50" s="48">
        <f t="shared" si="3"/>
        <v>0</v>
      </c>
      <c r="E50" s="48">
        <f>E52</f>
        <v>12010.1</v>
      </c>
      <c r="F50" s="48">
        <f>F52</f>
        <v>11393.3</v>
      </c>
      <c r="G50" s="48">
        <f>G52</f>
        <v>11393.3</v>
      </c>
      <c r="H50" s="64">
        <f t="shared" si="7"/>
        <v>0.9486432252853847</v>
      </c>
      <c r="I50" s="65">
        <f t="shared" si="8"/>
        <v>1</v>
      </c>
      <c r="J50" s="65">
        <f t="shared" si="9"/>
        <v>0.0037828817834252453</v>
      </c>
      <c r="K50" s="48">
        <f>K52</f>
        <v>9334.1</v>
      </c>
      <c r="L50" s="93">
        <f t="shared" si="10"/>
        <v>2059.199999999999</v>
      </c>
      <c r="M50" s="60">
        <f t="shared" si="11"/>
        <v>1.2206104498559045</v>
      </c>
    </row>
    <row r="51" spans="1:13" s="21" customFormat="1" ht="13.5">
      <c r="A51" s="35"/>
      <c r="B51" s="18" t="s">
        <v>147</v>
      </c>
      <c r="C51" s="55"/>
      <c r="D51" s="66"/>
      <c r="E51" s="47"/>
      <c r="F51" s="47"/>
      <c r="G51" s="47"/>
      <c r="H51" s="67"/>
      <c r="I51" s="62"/>
      <c r="J51" s="62"/>
      <c r="K51" s="47"/>
      <c r="L51" s="94"/>
      <c r="M51" s="62"/>
    </row>
    <row r="52" spans="1:13" s="21" customFormat="1" ht="27">
      <c r="A52" s="35" t="s">
        <v>105</v>
      </c>
      <c r="B52" s="17" t="s">
        <v>106</v>
      </c>
      <c r="C52" s="47">
        <v>12010.1</v>
      </c>
      <c r="D52" s="66">
        <f t="shared" si="3"/>
        <v>0</v>
      </c>
      <c r="E52" s="47">
        <v>12010.1</v>
      </c>
      <c r="F52" s="47">
        <v>11393.3</v>
      </c>
      <c r="G52" s="47">
        <v>11393.3</v>
      </c>
      <c r="H52" s="67">
        <f t="shared" si="7"/>
        <v>0.9486432252853847</v>
      </c>
      <c r="I52" s="62">
        <f t="shared" si="8"/>
        <v>1</v>
      </c>
      <c r="J52" s="62">
        <f>G52/$G$130</f>
        <v>0.0037828817834252453</v>
      </c>
      <c r="K52" s="47">
        <v>9334.1</v>
      </c>
      <c r="L52" s="94">
        <f t="shared" si="10"/>
        <v>2059.199999999999</v>
      </c>
      <c r="M52" s="62">
        <f t="shared" si="11"/>
        <v>1.2206104498559045</v>
      </c>
    </row>
    <row r="53" spans="1:13" s="21" customFormat="1" ht="13.5">
      <c r="A53" s="30" t="s">
        <v>25</v>
      </c>
      <c r="B53" s="43" t="s">
        <v>14</v>
      </c>
      <c r="C53" s="48">
        <f>C61+C63+C64+C62</f>
        <v>55944.7</v>
      </c>
      <c r="D53" s="48">
        <f t="shared" si="3"/>
        <v>12163.199999999997</v>
      </c>
      <c r="E53" s="48">
        <f>E61+E63+E64+E62</f>
        <v>68107.9</v>
      </c>
      <c r="F53" s="48">
        <f>F61+F63+F64+F62</f>
        <v>37095.1</v>
      </c>
      <c r="G53" s="48">
        <f>G61+G63+G64+G62</f>
        <v>33640.5</v>
      </c>
      <c r="H53" s="64">
        <f t="shared" si="7"/>
        <v>0.49392948541945947</v>
      </c>
      <c r="I53" s="65">
        <f t="shared" si="8"/>
        <v>0.9068717970837119</v>
      </c>
      <c r="J53" s="65">
        <f>G53/$G$130</f>
        <v>0.01116955005444577</v>
      </c>
      <c r="K53" s="48">
        <f>K61+K62+K63+K64</f>
        <v>30888.7</v>
      </c>
      <c r="L53" s="93">
        <f t="shared" si="10"/>
        <v>2751.7999999999993</v>
      </c>
      <c r="M53" s="60">
        <f t="shared" si="11"/>
        <v>1.0890875951399703</v>
      </c>
    </row>
    <row r="54" spans="1:13" s="21" customFormat="1" ht="13.5">
      <c r="A54" s="35"/>
      <c r="B54" s="18" t="s">
        <v>147</v>
      </c>
      <c r="C54" s="47"/>
      <c r="D54" s="66"/>
      <c r="E54" s="47"/>
      <c r="F54" s="47"/>
      <c r="G54" s="47"/>
      <c r="H54" s="67"/>
      <c r="I54" s="62"/>
      <c r="J54" s="62"/>
      <c r="K54" s="47"/>
      <c r="L54" s="94"/>
      <c r="M54" s="62"/>
    </row>
    <row r="55" spans="1:13" s="21" customFormat="1" ht="27">
      <c r="A55" s="35"/>
      <c r="B55" s="88" t="s">
        <v>76</v>
      </c>
      <c r="C55" s="47">
        <v>2433</v>
      </c>
      <c r="D55" s="66">
        <f aca="true" t="shared" si="12" ref="D55:D60">E55-C55</f>
        <v>0</v>
      </c>
      <c r="E55" s="47">
        <v>2433</v>
      </c>
      <c r="F55" s="47">
        <v>1700.7</v>
      </c>
      <c r="G55" s="47">
        <v>1700.7</v>
      </c>
      <c r="H55" s="67">
        <f t="shared" si="7"/>
        <v>0.6990135635018496</v>
      </c>
      <c r="I55" s="62">
        <f t="shared" si="8"/>
        <v>1</v>
      </c>
      <c r="J55" s="62">
        <f aca="true" t="shared" si="13" ref="J55:J65">G55/$G$130</f>
        <v>0.0005646781045940435</v>
      </c>
      <c r="K55" s="47">
        <v>334.6</v>
      </c>
      <c r="L55" s="94">
        <f t="shared" si="10"/>
        <v>1366.1</v>
      </c>
      <c r="M55" s="62">
        <f t="shared" si="11"/>
        <v>5.082785415421398</v>
      </c>
    </row>
    <row r="56" spans="1:13" s="21" customFormat="1" ht="27">
      <c r="A56" s="35"/>
      <c r="B56" s="100" t="s">
        <v>182</v>
      </c>
      <c r="C56" s="47">
        <v>0</v>
      </c>
      <c r="D56" s="66">
        <f t="shared" si="12"/>
        <v>700</v>
      </c>
      <c r="E56" s="47">
        <v>700</v>
      </c>
      <c r="F56" s="47">
        <v>700</v>
      </c>
      <c r="G56" s="47">
        <v>0</v>
      </c>
      <c r="H56" s="67">
        <f t="shared" si="7"/>
        <v>0</v>
      </c>
      <c r="I56" s="62">
        <f t="shared" si="8"/>
        <v>0</v>
      </c>
      <c r="J56" s="62">
        <f t="shared" si="13"/>
        <v>0</v>
      </c>
      <c r="K56" s="47">
        <v>0</v>
      </c>
      <c r="L56" s="94">
        <f t="shared" si="10"/>
        <v>0</v>
      </c>
      <c r="M56" s="62"/>
    </row>
    <row r="57" spans="1:13" s="21" customFormat="1" ht="13.5">
      <c r="A57" s="35"/>
      <c r="B57" s="89" t="s">
        <v>77</v>
      </c>
      <c r="C57" s="47">
        <v>12880.7</v>
      </c>
      <c r="D57" s="66">
        <f t="shared" si="12"/>
        <v>0</v>
      </c>
      <c r="E57" s="47">
        <v>12880.7</v>
      </c>
      <c r="F57" s="47">
        <v>11216.1</v>
      </c>
      <c r="G57" s="47">
        <v>9003.6</v>
      </c>
      <c r="H57" s="67">
        <f t="shared" si="7"/>
        <v>0.6989992779895502</v>
      </c>
      <c r="I57" s="62">
        <f t="shared" si="8"/>
        <v>0.8027389199454356</v>
      </c>
      <c r="J57" s="62">
        <f t="shared" si="13"/>
        <v>0.002989437162652396</v>
      </c>
      <c r="K57" s="47">
        <v>3391</v>
      </c>
      <c r="L57" s="94">
        <f t="shared" si="10"/>
        <v>5612.6</v>
      </c>
      <c r="M57" s="62">
        <f t="shared" si="11"/>
        <v>2.65514597463875</v>
      </c>
    </row>
    <row r="58" spans="1:13" s="21" customFormat="1" ht="13.5">
      <c r="A58" s="35"/>
      <c r="B58" s="90" t="s">
        <v>78</v>
      </c>
      <c r="C58" s="47">
        <v>9217.2</v>
      </c>
      <c r="D58" s="66">
        <f t="shared" si="12"/>
        <v>0</v>
      </c>
      <c r="E58" s="47">
        <v>9217.2</v>
      </c>
      <c r="F58" s="47">
        <v>3596.3</v>
      </c>
      <c r="G58" s="47">
        <v>3596.3</v>
      </c>
      <c r="H58" s="67">
        <f t="shared" si="7"/>
        <v>0.3901727205658985</v>
      </c>
      <c r="I58" s="62">
        <f t="shared" si="8"/>
        <v>1</v>
      </c>
      <c r="J58" s="62">
        <f t="shared" si="13"/>
        <v>0.0011940682469286522</v>
      </c>
      <c r="K58" s="47">
        <v>4154.4</v>
      </c>
      <c r="L58" s="94">
        <f t="shared" si="10"/>
        <v>-558.0999999999995</v>
      </c>
      <c r="M58" s="62">
        <f t="shared" si="11"/>
        <v>0.8656605045253226</v>
      </c>
    </row>
    <row r="59" spans="1:13" s="21" customFormat="1" ht="13.5">
      <c r="A59" s="35"/>
      <c r="B59" s="89" t="s">
        <v>80</v>
      </c>
      <c r="C59" s="47">
        <v>15213.1</v>
      </c>
      <c r="D59" s="66">
        <f t="shared" si="12"/>
        <v>1135.1000000000004</v>
      </c>
      <c r="E59" s="47">
        <v>16348.2</v>
      </c>
      <c r="F59" s="47">
        <v>0</v>
      </c>
      <c r="G59" s="47">
        <v>0</v>
      </c>
      <c r="H59" s="67">
        <f t="shared" si="7"/>
        <v>0</v>
      </c>
      <c r="I59" s="62"/>
      <c r="J59" s="62">
        <f t="shared" si="13"/>
        <v>0</v>
      </c>
      <c r="K59" s="47">
        <v>0</v>
      </c>
      <c r="L59" s="94">
        <f t="shared" si="10"/>
        <v>0</v>
      </c>
      <c r="M59" s="62"/>
    </row>
    <row r="60" spans="1:13" s="21" customFormat="1" ht="27">
      <c r="A60" s="35"/>
      <c r="B60" s="89" t="s">
        <v>192</v>
      </c>
      <c r="C60" s="47">
        <v>0</v>
      </c>
      <c r="D60" s="66">
        <f t="shared" si="12"/>
        <v>3675</v>
      </c>
      <c r="E60" s="47">
        <v>3675</v>
      </c>
      <c r="F60" s="47">
        <v>135</v>
      </c>
      <c r="G60" s="47">
        <v>135</v>
      </c>
      <c r="H60" s="67">
        <f>G60/E60*100%</f>
        <v>0.036734693877551024</v>
      </c>
      <c r="I60" s="62">
        <f>G60/F60*100%</f>
        <v>1</v>
      </c>
      <c r="J60" s="62">
        <f t="shared" si="13"/>
        <v>4.4823627988590506E-05</v>
      </c>
      <c r="K60" s="47">
        <v>0</v>
      </c>
      <c r="L60" s="94">
        <f>G60-K60</f>
        <v>135</v>
      </c>
      <c r="M60" s="62"/>
    </row>
    <row r="61" spans="1:13" s="21" customFormat="1" ht="13.5">
      <c r="A61" s="35" t="s">
        <v>107</v>
      </c>
      <c r="B61" s="95" t="s">
        <v>110</v>
      </c>
      <c r="C61" s="47">
        <v>2433</v>
      </c>
      <c r="D61" s="66">
        <f t="shared" si="3"/>
        <v>0</v>
      </c>
      <c r="E61" s="47">
        <v>2433</v>
      </c>
      <c r="F61" s="47">
        <v>1700.7</v>
      </c>
      <c r="G61" s="47">
        <v>1700.7</v>
      </c>
      <c r="H61" s="67">
        <f t="shared" si="7"/>
        <v>0.6990135635018496</v>
      </c>
      <c r="I61" s="62">
        <f t="shared" si="8"/>
        <v>1</v>
      </c>
      <c r="J61" s="62">
        <f t="shared" si="13"/>
        <v>0.0005646781045940435</v>
      </c>
      <c r="K61" s="47">
        <v>334.6</v>
      </c>
      <c r="L61" s="94">
        <f t="shared" si="10"/>
        <v>1366.1</v>
      </c>
      <c r="M61" s="62">
        <f t="shared" si="11"/>
        <v>5.082785415421398</v>
      </c>
    </row>
    <row r="62" spans="1:13" s="21" customFormat="1" ht="13.5">
      <c r="A62" s="35" t="s">
        <v>176</v>
      </c>
      <c r="B62" s="95" t="s">
        <v>177</v>
      </c>
      <c r="C62" s="47">
        <v>0</v>
      </c>
      <c r="D62" s="66">
        <f t="shared" si="3"/>
        <v>700</v>
      </c>
      <c r="E62" s="47">
        <v>700</v>
      </c>
      <c r="F62" s="47">
        <v>700</v>
      </c>
      <c r="G62" s="47">
        <v>0</v>
      </c>
      <c r="H62" s="67">
        <f t="shared" si="7"/>
        <v>0</v>
      </c>
      <c r="I62" s="62">
        <f t="shared" si="8"/>
        <v>0</v>
      </c>
      <c r="J62" s="62">
        <f t="shared" si="13"/>
        <v>0</v>
      </c>
      <c r="K62" s="47">
        <v>0</v>
      </c>
      <c r="L62" s="94">
        <f t="shared" si="10"/>
        <v>0</v>
      </c>
      <c r="M62" s="62"/>
    </row>
    <row r="63" spans="1:13" s="21" customFormat="1" ht="13.5">
      <c r="A63" s="35" t="s">
        <v>108</v>
      </c>
      <c r="B63" s="95" t="s">
        <v>111</v>
      </c>
      <c r="C63" s="47">
        <v>37311</v>
      </c>
      <c r="D63" s="66">
        <f t="shared" si="3"/>
        <v>1135.0999999999985</v>
      </c>
      <c r="E63" s="47">
        <v>38446.1</v>
      </c>
      <c r="F63" s="47">
        <v>14812.4</v>
      </c>
      <c r="G63" s="47">
        <v>12599.9</v>
      </c>
      <c r="H63" s="67">
        <f t="shared" si="7"/>
        <v>0.32772895040069083</v>
      </c>
      <c r="I63" s="62">
        <f t="shared" si="8"/>
        <v>0.850631903000189</v>
      </c>
      <c r="J63" s="62">
        <f t="shared" si="13"/>
        <v>0.004183505409581048</v>
      </c>
      <c r="K63" s="47">
        <v>7542.4</v>
      </c>
      <c r="L63" s="94">
        <f t="shared" si="10"/>
        <v>5057.5</v>
      </c>
      <c r="M63" s="62">
        <f t="shared" si="11"/>
        <v>1.6705425328807806</v>
      </c>
    </row>
    <row r="64" spans="1:13" s="21" customFormat="1" ht="13.5">
      <c r="A64" s="35" t="s">
        <v>109</v>
      </c>
      <c r="B64" s="95" t="s">
        <v>112</v>
      </c>
      <c r="C64" s="47">
        <v>16200.7</v>
      </c>
      <c r="D64" s="66">
        <f t="shared" si="3"/>
        <v>10328.099999999999</v>
      </c>
      <c r="E64" s="47">
        <v>26528.8</v>
      </c>
      <c r="F64" s="47">
        <v>19882</v>
      </c>
      <c r="G64" s="47">
        <v>19339.9</v>
      </c>
      <c r="H64" s="67">
        <f t="shared" si="7"/>
        <v>0.7290152588884534</v>
      </c>
      <c r="I64" s="62">
        <f t="shared" si="8"/>
        <v>0.9727341313751132</v>
      </c>
      <c r="J64" s="62">
        <f t="shared" si="13"/>
        <v>0.0064213665402706776</v>
      </c>
      <c r="K64" s="47">
        <v>23011.7</v>
      </c>
      <c r="L64" s="94">
        <f t="shared" si="10"/>
        <v>-3671.7999999999993</v>
      </c>
      <c r="M64" s="62">
        <f t="shared" si="11"/>
        <v>0.8404376903922788</v>
      </c>
    </row>
    <row r="65" spans="1:13" s="21" customFormat="1" ht="13.5">
      <c r="A65" s="30" t="s">
        <v>26</v>
      </c>
      <c r="B65" s="42" t="s">
        <v>149</v>
      </c>
      <c r="C65" s="48">
        <f>C74+C75+C76</f>
        <v>70317.40000000001</v>
      </c>
      <c r="D65" s="48">
        <f t="shared" si="3"/>
        <v>96008.99999999999</v>
      </c>
      <c r="E65" s="48">
        <f>E74+E75+E76</f>
        <v>166326.4</v>
      </c>
      <c r="F65" s="48">
        <f>F74+F75+F76</f>
        <v>125343.40000000001</v>
      </c>
      <c r="G65" s="48">
        <f>G74+G75+G76</f>
        <v>121148.7</v>
      </c>
      <c r="H65" s="64">
        <f t="shared" si="7"/>
        <v>0.7283792590953692</v>
      </c>
      <c r="I65" s="65">
        <f t="shared" si="8"/>
        <v>0.9665343368697513</v>
      </c>
      <c r="J65" s="65">
        <f t="shared" si="13"/>
        <v>0.04022462414889892</v>
      </c>
      <c r="K65" s="48">
        <f>K74+K75+K76</f>
        <v>134670.8</v>
      </c>
      <c r="L65" s="93">
        <f t="shared" si="10"/>
        <v>-13522.099999999991</v>
      </c>
      <c r="M65" s="60">
        <f t="shared" si="11"/>
        <v>0.8995914481832736</v>
      </c>
    </row>
    <row r="66" spans="1:13" s="21" customFormat="1" ht="13.5">
      <c r="A66" s="35"/>
      <c r="B66" s="18" t="s">
        <v>147</v>
      </c>
      <c r="C66" s="85"/>
      <c r="D66" s="66"/>
      <c r="E66" s="47"/>
      <c r="F66" s="47"/>
      <c r="G66" s="47"/>
      <c r="H66" s="67"/>
      <c r="I66" s="62"/>
      <c r="J66" s="62"/>
      <c r="K66" s="47"/>
      <c r="L66" s="94"/>
      <c r="M66" s="62"/>
    </row>
    <row r="67" spans="1:13" s="21" customFormat="1" ht="13.5">
      <c r="A67" s="35"/>
      <c r="B67" s="91" t="s">
        <v>79</v>
      </c>
      <c r="C67" s="85">
        <v>0</v>
      </c>
      <c r="D67" s="66">
        <f aca="true" t="shared" si="14" ref="D67:D76">E67-C67</f>
        <v>50783.8</v>
      </c>
      <c r="E67" s="47">
        <v>50783.8</v>
      </c>
      <c r="F67" s="47">
        <v>50603.8</v>
      </c>
      <c r="G67" s="47">
        <v>50603.8</v>
      </c>
      <c r="H67" s="67">
        <f t="shared" si="7"/>
        <v>0.9964555626006719</v>
      </c>
      <c r="I67" s="62">
        <f t="shared" si="8"/>
        <v>1</v>
      </c>
      <c r="J67" s="62">
        <f aca="true" t="shared" si="15" ref="J67:J77">G67/$G$130</f>
        <v>0.016801821525992862</v>
      </c>
      <c r="K67" s="47">
        <v>10148.1</v>
      </c>
      <c r="L67" s="94">
        <f t="shared" si="10"/>
        <v>40455.700000000004</v>
      </c>
      <c r="M67" s="62">
        <f t="shared" si="11"/>
        <v>4.986529498132655</v>
      </c>
    </row>
    <row r="68" spans="1:13" s="21" customFormat="1" ht="27">
      <c r="A68" s="35"/>
      <c r="B68" s="86" t="s">
        <v>73</v>
      </c>
      <c r="C68" s="85">
        <v>790.4</v>
      </c>
      <c r="D68" s="66">
        <f t="shared" si="14"/>
        <v>5.100000000000023</v>
      </c>
      <c r="E68" s="47">
        <v>795.5</v>
      </c>
      <c r="F68" s="47">
        <v>213.5</v>
      </c>
      <c r="G68" s="47">
        <v>213.5</v>
      </c>
      <c r="H68" s="67">
        <f t="shared" si="7"/>
        <v>0.26838466373350095</v>
      </c>
      <c r="I68" s="62">
        <f t="shared" si="8"/>
        <v>1</v>
      </c>
      <c r="J68" s="62">
        <f t="shared" si="15"/>
        <v>7.088773759677091E-05</v>
      </c>
      <c r="K68" s="47">
        <v>54.8</v>
      </c>
      <c r="L68" s="94">
        <f t="shared" si="10"/>
        <v>158.7</v>
      </c>
      <c r="M68" s="62">
        <f t="shared" si="11"/>
        <v>3.8959854014598543</v>
      </c>
    </row>
    <row r="69" spans="1:13" s="21" customFormat="1" ht="54">
      <c r="A69" s="35"/>
      <c r="B69" s="91" t="s">
        <v>179</v>
      </c>
      <c r="C69" s="85">
        <v>0</v>
      </c>
      <c r="D69" s="66">
        <f t="shared" si="14"/>
        <v>548.1</v>
      </c>
      <c r="E69" s="47">
        <v>548.1</v>
      </c>
      <c r="F69" s="47">
        <v>0</v>
      </c>
      <c r="G69" s="47">
        <v>0</v>
      </c>
      <c r="H69" s="67">
        <f t="shared" si="7"/>
        <v>0</v>
      </c>
      <c r="I69" s="62"/>
      <c r="J69" s="62">
        <f t="shared" si="15"/>
        <v>0</v>
      </c>
      <c r="K69" s="47">
        <v>0</v>
      </c>
      <c r="L69" s="94">
        <f t="shared" si="10"/>
        <v>0</v>
      </c>
      <c r="M69" s="62"/>
    </row>
    <row r="70" spans="1:13" s="21" customFormat="1" ht="54">
      <c r="A70" s="35"/>
      <c r="B70" s="91" t="s">
        <v>180</v>
      </c>
      <c r="C70" s="85">
        <v>0</v>
      </c>
      <c r="D70" s="66">
        <f t="shared" si="14"/>
        <v>1050</v>
      </c>
      <c r="E70" s="47">
        <v>1050</v>
      </c>
      <c r="F70" s="47">
        <v>900</v>
      </c>
      <c r="G70" s="47">
        <v>900</v>
      </c>
      <c r="H70" s="67">
        <f t="shared" si="7"/>
        <v>0.8571428571428571</v>
      </c>
      <c r="I70" s="62">
        <f t="shared" si="8"/>
        <v>1</v>
      </c>
      <c r="J70" s="62">
        <f t="shared" si="15"/>
        <v>0.00029882418659060337</v>
      </c>
      <c r="K70" s="47">
        <v>0</v>
      </c>
      <c r="L70" s="94">
        <f t="shared" si="10"/>
        <v>900</v>
      </c>
      <c r="M70" s="62"/>
    </row>
    <row r="71" spans="1:13" s="21" customFormat="1" ht="40.5">
      <c r="A71" s="35"/>
      <c r="B71" s="97" t="s">
        <v>178</v>
      </c>
      <c r="C71" s="85">
        <v>0</v>
      </c>
      <c r="D71" s="66">
        <f t="shared" si="14"/>
        <v>22145.1</v>
      </c>
      <c r="E71" s="47">
        <v>22145.1</v>
      </c>
      <c r="F71" s="47">
        <v>12559</v>
      </c>
      <c r="G71" s="47">
        <v>11943.9</v>
      </c>
      <c r="H71" s="67">
        <f t="shared" si="7"/>
        <v>0.5393473048213826</v>
      </c>
      <c r="I71" s="62">
        <f t="shared" si="8"/>
        <v>0.9510231706346046</v>
      </c>
      <c r="J71" s="62">
        <f t="shared" si="15"/>
        <v>0.003965695780243897</v>
      </c>
      <c r="K71" s="47">
        <v>17615.6</v>
      </c>
      <c r="L71" s="94">
        <f t="shared" si="10"/>
        <v>-5671.699999999999</v>
      </c>
      <c r="M71" s="62">
        <f t="shared" si="11"/>
        <v>0.678029700946888</v>
      </c>
    </row>
    <row r="72" spans="1:13" s="21" customFormat="1" ht="40.5">
      <c r="A72" s="35"/>
      <c r="B72" s="91" t="s">
        <v>152</v>
      </c>
      <c r="C72" s="85">
        <v>31.9</v>
      </c>
      <c r="D72" s="66">
        <f t="shared" si="14"/>
        <v>13117.7</v>
      </c>
      <c r="E72" s="47">
        <v>13149.6</v>
      </c>
      <c r="F72" s="47">
        <v>2417.4</v>
      </c>
      <c r="G72" s="47">
        <v>2417.4</v>
      </c>
      <c r="H72" s="67">
        <f t="shared" si="7"/>
        <v>0.18383829165906188</v>
      </c>
      <c r="I72" s="62">
        <f t="shared" si="8"/>
        <v>1</v>
      </c>
      <c r="J72" s="62">
        <f t="shared" si="15"/>
        <v>0.0008026417651823606</v>
      </c>
      <c r="K72" s="47">
        <v>5473</v>
      </c>
      <c r="L72" s="94">
        <f t="shared" si="10"/>
        <v>-3055.6</v>
      </c>
      <c r="M72" s="62">
        <f t="shared" si="11"/>
        <v>0.4416955965649553</v>
      </c>
    </row>
    <row r="73" spans="1:13" s="21" customFormat="1" ht="40.5">
      <c r="A73" s="35"/>
      <c r="B73" s="108" t="s">
        <v>193</v>
      </c>
      <c r="C73" s="85">
        <v>0</v>
      </c>
      <c r="D73" s="66">
        <f t="shared" si="14"/>
        <v>616.4</v>
      </c>
      <c r="E73" s="47">
        <v>616.4</v>
      </c>
      <c r="F73" s="47">
        <v>616.4</v>
      </c>
      <c r="G73" s="47">
        <v>616.4</v>
      </c>
      <c r="H73" s="67">
        <f>G73/E73*100%</f>
        <v>1</v>
      </c>
      <c r="I73" s="62">
        <f>G73/F73*100%</f>
        <v>1</v>
      </c>
      <c r="J73" s="62">
        <f t="shared" si="15"/>
        <v>0.00020466136512716434</v>
      </c>
      <c r="K73" s="47">
        <v>0</v>
      </c>
      <c r="L73" s="94">
        <f>G73-K73</f>
        <v>616.4</v>
      </c>
      <c r="M73" s="62"/>
    </row>
    <row r="74" spans="1:13" s="21" customFormat="1" ht="13.5">
      <c r="A74" s="35" t="s">
        <v>113</v>
      </c>
      <c r="B74" s="88" t="s">
        <v>116</v>
      </c>
      <c r="C74" s="85">
        <v>790.4</v>
      </c>
      <c r="D74" s="66">
        <f t="shared" si="14"/>
        <v>73482.1</v>
      </c>
      <c r="E74" s="47">
        <v>74272.5</v>
      </c>
      <c r="F74" s="47">
        <v>63376.3</v>
      </c>
      <c r="G74" s="47">
        <v>62761.2</v>
      </c>
      <c r="H74" s="67">
        <f t="shared" si="7"/>
        <v>0.8450126224376451</v>
      </c>
      <c r="I74" s="62">
        <f t="shared" si="8"/>
        <v>0.9902944791665023</v>
      </c>
      <c r="J74" s="62">
        <f t="shared" si="15"/>
        <v>0.020838405043833528</v>
      </c>
      <c r="K74" s="47">
        <v>46197.8</v>
      </c>
      <c r="L74" s="94">
        <f t="shared" si="10"/>
        <v>16563.399999999994</v>
      </c>
      <c r="M74" s="62">
        <f t="shared" si="11"/>
        <v>1.3585322244782219</v>
      </c>
    </row>
    <row r="75" spans="1:13" s="21" customFormat="1" ht="13.5">
      <c r="A75" s="35" t="s">
        <v>114</v>
      </c>
      <c r="B75" s="88" t="s">
        <v>117</v>
      </c>
      <c r="C75" s="85">
        <v>31.9</v>
      </c>
      <c r="D75" s="66">
        <f t="shared" si="14"/>
        <v>14784.1</v>
      </c>
      <c r="E75" s="47">
        <v>14816</v>
      </c>
      <c r="F75" s="47">
        <v>3933.8</v>
      </c>
      <c r="G75" s="47">
        <v>3933.8</v>
      </c>
      <c r="H75" s="67">
        <f t="shared" si="7"/>
        <v>0.2655102591792657</v>
      </c>
      <c r="I75" s="62">
        <f t="shared" si="8"/>
        <v>1</v>
      </c>
      <c r="J75" s="62">
        <f t="shared" si="15"/>
        <v>0.0013061273169001283</v>
      </c>
      <c r="K75" s="47">
        <v>7473</v>
      </c>
      <c r="L75" s="94">
        <f t="shared" si="10"/>
        <v>-3539.2</v>
      </c>
      <c r="M75" s="62">
        <f t="shared" si="11"/>
        <v>0.526401712832865</v>
      </c>
    </row>
    <row r="76" spans="1:13" s="21" customFormat="1" ht="13.5">
      <c r="A76" s="35" t="s">
        <v>115</v>
      </c>
      <c r="B76" s="88" t="s">
        <v>118</v>
      </c>
      <c r="C76" s="85">
        <v>69495.1</v>
      </c>
      <c r="D76" s="66">
        <f t="shared" si="14"/>
        <v>7742.799999999988</v>
      </c>
      <c r="E76" s="47">
        <v>77237.9</v>
      </c>
      <c r="F76" s="47">
        <v>58033.3</v>
      </c>
      <c r="G76" s="47">
        <v>54453.7</v>
      </c>
      <c r="H76" s="67">
        <f t="shared" si="7"/>
        <v>0.7050126945450356</v>
      </c>
      <c r="I76" s="62">
        <f t="shared" si="8"/>
        <v>0.9383181724975143</v>
      </c>
      <c r="J76" s="62">
        <f t="shared" si="15"/>
        <v>0.018080091788165262</v>
      </c>
      <c r="K76" s="47">
        <v>81000</v>
      </c>
      <c r="L76" s="94">
        <f t="shared" si="10"/>
        <v>-26546.300000000003</v>
      </c>
      <c r="M76" s="62">
        <f t="shared" si="11"/>
        <v>0.6722679012345678</v>
      </c>
    </row>
    <row r="77" spans="1:13" s="21" customFormat="1" ht="13.5">
      <c r="A77" s="30" t="s">
        <v>27</v>
      </c>
      <c r="B77" s="42" t="s">
        <v>150</v>
      </c>
      <c r="C77" s="48">
        <f>C84+C85+C86+C87+C88</f>
        <v>3037296.6</v>
      </c>
      <c r="D77" s="48">
        <f t="shared" si="3"/>
        <v>1241686.3000000012</v>
      </c>
      <c r="E77" s="48">
        <f>E84+E85+E86+E87+E88</f>
        <v>4278982.900000001</v>
      </c>
      <c r="F77" s="48">
        <f>F84+F85+F86+F87+F88</f>
        <v>2280199.9</v>
      </c>
      <c r="G77" s="48">
        <f>G84+G85+G86+G87+G88</f>
        <v>2278143.4</v>
      </c>
      <c r="H77" s="64">
        <f t="shared" si="7"/>
        <v>0.5324030156792632</v>
      </c>
      <c r="I77" s="65">
        <f t="shared" si="8"/>
        <v>0.999098105389795</v>
      </c>
      <c r="J77" s="65">
        <f t="shared" si="15"/>
        <v>0.7564048316019462</v>
      </c>
      <c r="K77" s="48">
        <f>K84+K85+K86+K87+K88</f>
        <v>2380231.4</v>
      </c>
      <c r="L77" s="93">
        <f t="shared" si="10"/>
        <v>-102088</v>
      </c>
      <c r="M77" s="60">
        <f t="shared" si="11"/>
        <v>0.9571100524091901</v>
      </c>
    </row>
    <row r="78" spans="1:13" s="21" customFormat="1" ht="13.5">
      <c r="A78" s="35"/>
      <c r="B78" s="18" t="s">
        <v>147</v>
      </c>
      <c r="C78" s="56"/>
      <c r="D78" s="66"/>
      <c r="E78" s="47"/>
      <c r="F78" s="47"/>
      <c r="G78" s="47"/>
      <c r="H78" s="67"/>
      <c r="I78" s="62"/>
      <c r="J78" s="62"/>
      <c r="K78" s="47"/>
      <c r="L78" s="94"/>
      <c r="M78" s="62"/>
    </row>
    <row r="79" spans="1:13" s="21" customFormat="1" ht="13.5">
      <c r="A79" s="35"/>
      <c r="B79" s="98" t="s">
        <v>157</v>
      </c>
      <c r="C79" s="56">
        <v>2320541.7</v>
      </c>
      <c r="D79" s="66">
        <f>E79-C79</f>
        <v>-61531.80000000028</v>
      </c>
      <c r="E79" s="47">
        <v>2259009.9</v>
      </c>
      <c r="F79" s="47">
        <v>1561671.5</v>
      </c>
      <c r="G79" s="47">
        <v>1559840.7</v>
      </c>
      <c r="H79" s="67">
        <f t="shared" si="7"/>
        <v>0.6904975051238156</v>
      </c>
      <c r="I79" s="62">
        <f t="shared" si="8"/>
        <v>0.9988276663818223</v>
      </c>
      <c r="J79" s="62">
        <f aca="true" t="shared" si="16" ref="J79:J89">G79/$G$130</f>
        <v>0.517909031542686</v>
      </c>
      <c r="K79" s="47">
        <v>1434741.4</v>
      </c>
      <c r="L79" s="94">
        <f t="shared" si="10"/>
        <v>125099.30000000005</v>
      </c>
      <c r="M79" s="62">
        <f t="shared" si="11"/>
        <v>1.08719292549863</v>
      </c>
    </row>
    <row r="80" spans="1:13" s="21" customFormat="1" ht="13.5">
      <c r="A80" s="35"/>
      <c r="B80" s="98" t="s">
        <v>158</v>
      </c>
      <c r="C80" s="56">
        <v>243222.4</v>
      </c>
      <c r="D80" s="66">
        <f>E80-C80</f>
        <v>102038.4</v>
      </c>
      <c r="E80" s="47">
        <v>345260.8</v>
      </c>
      <c r="F80" s="47">
        <v>198511.7</v>
      </c>
      <c r="G80" s="47">
        <v>198511.7</v>
      </c>
      <c r="H80" s="67">
        <f t="shared" si="7"/>
        <v>0.574961594249912</v>
      </c>
      <c r="I80" s="62">
        <f t="shared" si="8"/>
        <v>1</v>
      </c>
      <c r="J80" s="62">
        <f t="shared" si="16"/>
        <v>0.0659112192013532</v>
      </c>
      <c r="K80" s="47">
        <v>180786.6</v>
      </c>
      <c r="L80" s="94">
        <f t="shared" si="10"/>
        <v>17725.100000000006</v>
      </c>
      <c r="M80" s="62">
        <f t="shared" si="11"/>
        <v>1.0980443240815414</v>
      </c>
    </row>
    <row r="81" spans="1:13" s="21" customFormat="1" ht="40.5">
      <c r="A81" s="35"/>
      <c r="B81" s="98" t="s">
        <v>159</v>
      </c>
      <c r="C81" s="56">
        <v>8.8</v>
      </c>
      <c r="D81" s="66">
        <f>E81-C81</f>
        <v>45453.1</v>
      </c>
      <c r="E81" s="47">
        <v>45461.9</v>
      </c>
      <c r="F81" s="47">
        <v>27356.4</v>
      </c>
      <c r="G81" s="47">
        <v>27356.3</v>
      </c>
      <c r="H81" s="67">
        <f t="shared" si="7"/>
        <v>0.6017412382676482</v>
      </c>
      <c r="I81" s="62">
        <f t="shared" si="8"/>
        <v>0.9999963445482591</v>
      </c>
      <c r="J81" s="62">
        <f t="shared" si="16"/>
        <v>0.009083026772920581</v>
      </c>
      <c r="K81" s="47">
        <v>30984.7</v>
      </c>
      <c r="L81" s="94">
        <f t="shared" si="10"/>
        <v>-3628.4000000000015</v>
      </c>
      <c r="M81" s="62">
        <f t="shared" si="11"/>
        <v>0.8828970427339945</v>
      </c>
    </row>
    <row r="82" spans="1:13" s="21" customFormat="1" ht="54">
      <c r="A82" s="35"/>
      <c r="B82" s="98" t="s">
        <v>160</v>
      </c>
      <c r="C82" s="56">
        <v>301.6</v>
      </c>
      <c r="D82" s="66">
        <f>E82-C82</f>
        <v>1510640.7999999998</v>
      </c>
      <c r="E82" s="47">
        <v>1510942.4</v>
      </c>
      <c r="F82" s="47">
        <v>443571.8</v>
      </c>
      <c r="G82" s="47">
        <v>443571.8</v>
      </c>
      <c r="H82" s="67">
        <f t="shared" si="7"/>
        <v>0.2935729383198195</v>
      </c>
      <c r="I82" s="62">
        <f t="shared" si="8"/>
        <v>1</v>
      </c>
      <c r="J82" s="62">
        <f t="shared" si="16"/>
        <v>0.147277758143922</v>
      </c>
      <c r="K82" s="47">
        <v>684410.1</v>
      </c>
      <c r="L82" s="94">
        <f t="shared" si="10"/>
        <v>-240838.3</v>
      </c>
      <c r="M82" s="62">
        <f t="shared" si="11"/>
        <v>0.6481082029619376</v>
      </c>
    </row>
    <row r="83" spans="1:13" s="21" customFormat="1" ht="40.5">
      <c r="A83" s="35"/>
      <c r="B83" s="98" t="s">
        <v>161</v>
      </c>
      <c r="C83" s="56">
        <v>549.8</v>
      </c>
      <c r="D83" s="66">
        <f>E83-C83</f>
        <v>1474553</v>
      </c>
      <c r="E83" s="47">
        <v>1475102.8</v>
      </c>
      <c r="F83" s="47">
        <v>442980.4</v>
      </c>
      <c r="G83" s="47">
        <v>422980.4</v>
      </c>
      <c r="H83" s="67">
        <f t="shared" si="7"/>
        <v>0.28674638811613673</v>
      </c>
      <c r="I83" s="62">
        <f t="shared" si="8"/>
        <v>0.9548512755869109</v>
      </c>
      <c r="J83" s="62">
        <f t="shared" si="16"/>
        <v>0.1404408599708534</v>
      </c>
      <c r="K83" s="47">
        <v>671971.2</v>
      </c>
      <c r="L83" s="94">
        <f t="shared" si="10"/>
        <v>-248990.79999999993</v>
      </c>
      <c r="M83" s="62">
        <f t="shared" si="11"/>
        <v>0.6294620959945904</v>
      </c>
    </row>
    <row r="84" spans="1:13" s="21" customFormat="1" ht="13.5">
      <c r="A84" s="35" t="s">
        <v>119</v>
      </c>
      <c r="B84" s="44" t="s">
        <v>124</v>
      </c>
      <c r="C84" s="56">
        <v>1092633</v>
      </c>
      <c r="D84" s="66">
        <f t="shared" si="3"/>
        <v>779441.3</v>
      </c>
      <c r="E84" s="47">
        <v>1872074.3</v>
      </c>
      <c r="F84" s="47">
        <v>823171</v>
      </c>
      <c r="G84" s="47">
        <v>823171</v>
      </c>
      <c r="H84" s="67">
        <f t="shared" si="7"/>
        <v>0.43971064609989036</v>
      </c>
      <c r="I84" s="62">
        <f t="shared" si="8"/>
        <v>1</v>
      </c>
      <c r="J84" s="62">
        <f t="shared" si="16"/>
        <v>0.2733148938888595</v>
      </c>
      <c r="K84" s="47">
        <v>583170.9</v>
      </c>
      <c r="L84" s="94">
        <f t="shared" si="10"/>
        <v>240000.09999999998</v>
      </c>
      <c r="M84" s="62">
        <f t="shared" si="11"/>
        <v>1.411543340039772</v>
      </c>
    </row>
    <row r="85" spans="1:13" s="21" customFormat="1" ht="13.5">
      <c r="A85" s="35" t="s">
        <v>120</v>
      </c>
      <c r="B85" s="44" t="s">
        <v>125</v>
      </c>
      <c r="C85" s="56">
        <v>1510036.8</v>
      </c>
      <c r="D85" s="66">
        <f t="shared" si="3"/>
        <v>497375.30000000005</v>
      </c>
      <c r="E85" s="47">
        <v>2007412.1</v>
      </c>
      <c r="F85" s="47">
        <v>1187655.6</v>
      </c>
      <c r="G85" s="47">
        <v>1187655.5</v>
      </c>
      <c r="H85" s="67">
        <f t="shared" si="7"/>
        <v>0.591635120661074</v>
      </c>
      <c r="I85" s="62">
        <f t="shared" si="8"/>
        <v>0.9999999158005064</v>
      </c>
      <c r="J85" s="62">
        <f t="shared" si="16"/>
        <v>0.39433354304150703</v>
      </c>
      <c r="K85" s="47">
        <v>1546105.7</v>
      </c>
      <c r="L85" s="94">
        <f t="shared" si="10"/>
        <v>-358450.19999999995</v>
      </c>
      <c r="M85" s="62">
        <f t="shared" si="11"/>
        <v>0.7681593179560751</v>
      </c>
    </row>
    <row r="86" spans="1:13" s="21" customFormat="1" ht="13.5">
      <c r="A86" s="35" t="s">
        <v>121</v>
      </c>
      <c r="B86" s="44" t="s">
        <v>126</v>
      </c>
      <c r="C86" s="56">
        <v>365145.6</v>
      </c>
      <c r="D86" s="66">
        <f t="shared" si="3"/>
        <v>-46256.69999999995</v>
      </c>
      <c r="E86" s="47">
        <v>318888.9</v>
      </c>
      <c r="F86" s="47">
        <v>218363</v>
      </c>
      <c r="G86" s="47">
        <v>218363.1</v>
      </c>
      <c r="H86" s="67">
        <f t="shared" si="7"/>
        <v>0.6847623106354596</v>
      </c>
      <c r="I86" s="62">
        <f t="shared" si="8"/>
        <v>1.0000004579530415</v>
      </c>
      <c r="J86" s="62">
        <f t="shared" si="16"/>
        <v>0.07250241748766953</v>
      </c>
      <c r="K86" s="47">
        <v>205405.8</v>
      </c>
      <c r="L86" s="94">
        <f t="shared" si="10"/>
        <v>12957.300000000017</v>
      </c>
      <c r="M86" s="62">
        <f t="shared" si="11"/>
        <v>1.0630814709224374</v>
      </c>
    </row>
    <row r="87" spans="1:13" s="21" customFormat="1" ht="13.5">
      <c r="A87" s="35" t="s">
        <v>122</v>
      </c>
      <c r="B87" s="44" t="s">
        <v>127</v>
      </c>
      <c r="C87" s="56">
        <v>14151.2</v>
      </c>
      <c r="D87" s="66">
        <f t="shared" si="3"/>
        <v>8101.5</v>
      </c>
      <c r="E87" s="47">
        <v>22252.7</v>
      </c>
      <c r="F87" s="47">
        <v>12459.3</v>
      </c>
      <c r="G87" s="47">
        <v>12459.3</v>
      </c>
      <c r="H87" s="67">
        <f t="shared" si="7"/>
        <v>0.5599005963321304</v>
      </c>
      <c r="I87" s="62">
        <f t="shared" si="8"/>
        <v>1</v>
      </c>
      <c r="J87" s="62">
        <f t="shared" si="16"/>
        <v>0.004136822431098116</v>
      </c>
      <c r="K87" s="47">
        <v>9875.4</v>
      </c>
      <c r="L87" s="94">
        <f t="shared" si="10"/>
        <v>2583.8999999999996</v>
      </c>
      <c r="M87" s="62">
        <f t="shared" si="11"/>
        <v>1.2616501610061364</v>
      </c>
    </row>
    <row r="88" spans="1:13" s="21" customFormat="1" ht="13.5">
      <c r="A88" s="35" t="s">
        <v>123</v>
      </c>
      <c r="B88" s="44" t="s">
        <v>128</v>
      </c>
      <c r="C88" s="56">
        <v>55330</v>
      </c>
      <c r="D88" s="66">
        <f t="shared" si="3"/>
        <v>3024.9000000000015</v>
      </c>
      <c r="E88" s="47">
        <v>58354.9</v>
      </c>
      <c r="F88" s="47">
        <v>38551</v>
      </c>
      <c r="G88" s="47">
        <v>36494.5</v>
      </c>
      <c r="H88" s="67">
        <f t="shared" si="7"/>
        <v>0.625388784832122</v>
      </c>
      <c r="I88" s="62">
        <f t="shared" si="8"/>
        <v>0.9466550802832612</v>
      </c>
      <c r="J88" s="62">
        <f t="shared" si="16"/>
        <v>0.01211715475281197</v>
      </c>
      <c r="K88" s="47">
        <v>35673.6</v>
      </c>
      <c r="L88" s="94">
        <f t="shared" si="10"/>
        <v>820.9000000000015</v>
      </c>
      <c r="M88" s="62">
        <f t="shared" si="11"/>
        <v>1.0230114146035163</v>
      </c>
    </row>
    <row r="89" spans="1:13" s="21" customFormat="1" ht="13.5">
      <c r="A89" s="30" t="s">
        <v>28</v>
      </c>
      <c r="B89" s="42" t="s">
        <v>151</v>
      </c>
      <c r="C89" s="48">
        <f>C96+C97</f>
        <v>233000.1</v>
      </c>
      <c r="D89" s="48">
        <f t="shared" si="3"/>
        <v>23246.100000000006</v>
      </c>
      <c r="E89" s="48">
        <f>E96+E97</f>
        <v>256246.2</v>
      </c>
      <c r="F89" s="48">
        <f>F96+F97</f>
        <v>173735.4</v>
      </c>
      <c r="G89" s="48">
        <f>G96+G97</f>
        <v>173195.3</v>
      </c>
      <c r="H89" s="64">
        <f t="shared" si="7"/>
        <v>0.675894120576227</v>
      </c>
      <c r="I89" s="65">
        <f t="shared" si="8"/>
        <v>0.99689124956687</v>
      </c>
      <c r="J89" s="65">
        <f t="shared" si="16"/>
        <v>0.057505494048683915</v>
      </c>
      <c r="K89" s="48">
        <f>K96+K97</f>
        <v>136922.3</v>
      </c>
      <c r="L89" s="93">
        <f t="shared" si="10"/>
        <v>36273</v>
      </c>
      <c r="M89" s="60">
        <f t="shared" si="11"/>
        <v>1.2649166717181934</v>
      </c>
    </row>
    <row r="90" spans="1:13" s="21" customFormat="1" ht="13.5">
      <c r="A90" s="35"/>
      <c r="B90" s="18" t="s">
        <v>147</v>
      </c>
      <c r="C90" s="56"/>
      <c r="D90" s="66"/>
      <c r="E90" s="47"/>
      <c r="F90" s="47"/>
      <c r="G90" s="47"/>
      <c r="H90" s="67"/>
      <c r="I90" s="62"/>
      <c r="J90" s="62"/>
      <c r="K90" s="47"/>
      <c r="L90" s="94"/>
      <c r="M90" s="62"/>
    </row>
    <row r="91" spans="1:13" s="21" customFormat="1" ht="13.5">
      <c r="A91" s="35"/>
      <c r="B91" s="98" t="s">
        <v>157</v>
      </c>
      <c r="C91" s="56">
        <v>202451.4</v>
      </c>
      <c r="D91" s="66">
        <f>E91-C91</f>
        <v>2959.100000000006</v>
      </c>
      <c r="E91" s="47">
        <v>205410.5</v>
      </c>
      <c r="F91" s="47">
        <v>137272.7</v>
      </c>
      <c r="G91" s="47">
        <v>136755.3</v>
      </c>
      <c r="H91" s="67">
        <f t="shared" si="7"/>
        <v>0.6657658688333848</v>
      </c>
      <c r="I91" s="62">
        <f t="shared" si="8"/>
        <v>0.9962308601783164</v>
      </c>
      <c r="J91" s="62">
        <f aca="true" t="shared" si="17" ref="J91:J98">G91/$G$130</f>
        <v>0.04540643476050437</v>
      </c>
      <c r="K91" s="47">
        <v>116848.6</v>
      </c>
      <c r="L91" s="94">
        <f t="shared" si="10"/>
        <v>19906.699999999983</v>
      </c>
      <c r="M91" s="62">
        <f t="shared" si="11"/>
        <v>1.1703631879200946</v>
      </c>
    </row>
    <row r="92" spans="1:13" s="21" customFormat="1" ht="13.5">
      <c r="A92" s="35"/>
      <c r="B92" s="98" t="s">
        <v>158</v>
      </c>
      <c r="C92" s="56">
        <v>15619.4</v>
      </c>
      <c r="D92" s="66">
        <f>E92-C92</f>
        <v>5090.4</v>
      </c>
      <c r="E92" s="47">
        <v>20709.8</v>
      </c>
      <c r="F92" s="47">
        <v>11229.1</v>
      </c>
      <c r="G92" s="47">
        <v>11229.1</v>
      </c>
      <c r="H92" s="67">
        <f t="shared" si="7"/>
        <v>0.5422118996803446</v>
      </c>
      <c r="I92" s="62">
        <f t="shared" si="8"/>
        <v>1</v>
      </c>
      <c r="J92" s="62">
        <f t="shared" si="17"/>
        <v>0.00372836297071616</v>
      </c>
      <c r="K92" s="47">
        <v>11486.8</v>
      </c>
      <c r="L92" s="94">
        <f t="shared" si="10"/>
        <v>-257.6999999999989</v>
      </c>
      <c r="M92" s="62">
        <f t="shared" si="11"/>
        <v>0.9775655535048927</v>
      </c>
    </row>
    <row r="93" spans="1:13" s="21" customFormat="1" ht="40.5">
      <c r="A93" s="35"/>
      <c r="B93" s="98" t="s">
        <v>159</v>
      </c>
      <c r="C93" s="56">
        <v>271.6</v>
      </c>
      <c r="D93" s="66">
        <f>E93-C93</f>
        <v>6929.099999999999</v>
      </c>
      <c r="E93" s="47">
        <v>7200.7</v>
      </c>
      <c r="F93" s="47">
        <v>6815.2</v>
      </c>
      <c r="G93" s="47">
        <v>6815.2</v>
      </c>
      <c r="H93" s="67">
        <f t="shared" si="7"/>
        <v>0.9464635382671129</v>
      </c>
      <c r="I93" s="62">
        <f t="shared" si="8"/>
        <v>1</v>
      </c>
      <c r="J93" s="62">
        <f t="shared" si="17"/>
        <v>0.002262829551613644</v>
      </c>
      <c r="K93" s="47">
        <v>718.1</v>
      </c>
      <c r="L93" s="94">
        <f t="shared" si="10"/>
        <v>6097.099999999999</v>
      </c>
      <c r="M93" s="62">
        <f t="shared" si="11"/>
        <v>9.490600194958919</v>
      </c>
    </row>
    <row r="94" spans="1:13" s="21" customFormat="1" ht="54">
      <c r="A94" s="35"/>
      <c r="B94" s="98" t="s">
        <v>162</v>
      </c>
      <c r="C94" s="56">
        <v>10</v>
      </c>
      <c r="D94" s="66">
        <f>E94-C94</f>
        <v>5814.1</v>
      </c>
      <c r="E94" s="47">
        <v>5824.1</v>
      </c>
      <c r="F94" s="47">
        <v>5824.1</v>
      </c>
      <c r="G94" s="47">
        <v>5824.1</v>
      </c>
      <c r="H94" s="67">
        <f t="shared" si="7"/>
        <v>1</v>
      </c>
      <c r="I94" s="62">
        <f t="shared" si="8"/>
        <v>1</v>
      </c>
      <c r="J94" s="62">
        <f t="shared" si="17"/>
        <v>0.0019337577168025922</v>
      </c>
      <c r="K94" s="47">
        <v>369.7</v>
      </c>
      <c r="L94" s="94">
        <f t="shared" si="10"/>
        <v>5454.400000000001</v>
      </c>
      <c r="M94" s="62">
        <f t="shared" si="11"/>
        <v>15.753583987016501</v>
      </c>
    </row>
    <row r="95" spans="1:13" s="21" customFormat="1" ht="27">
      <c r="A95" s="35"/>
      <c r="B95" s="98" t="s">
        <v>163</v>
      </c>
      <c r="C95" s="56">
        <v>100</v>
      </c>
      <c r="D95" s="66">
        <f>E95-C95</f>
        <v>113.19999999999999</v>
      </c>
      <c r="E95" s="47">
        <v>213.2</v>
      </c>
      <c r="F95" s="47">
        <v>194.6</v>
      </c>
      <c r="G95" s="47">
        <v>194.6</v>
      </c>
      <c r="H95" s="67">
        <f t="shared" si="7"/>
        <v>0.9127579737335835</v>
      </c>
      <c r="I95" s="62">
        <f t="shared" si="8"/>
        <v>1</v>
      </c>
      <c r="J95" s="62">
        <f t="shared" si="17"/>
        <v>6.461242967836823E-05</v>
      </c>
      <c r="K95" s="47">
        <v>98.6</v>
      </c>
      <c r="L95" s="94">
        <f t="shared" si="10"/>
        <v>96</v>
      </c>
      <c r="M95" s="62">
        <f t="shared" si="11"/>
        <v>1.973630831643002</v>
      </c>
    </row>
    <row r="96" spans="1:13" s="21" customFormat="1" ht="13.5">
      <c r="A96" s="35" t="s">
        <v>129</v>
      </c>
      <c r="B96" s="44" t="s">
        <v>131</v>
      </c>
      <c r="C96" s="56">
        <v>156459.2</v>
      </c>
      <c r="D96" s="66">
        <f t="shared" si="3"/>
        <v>12940.899999999994</v>
      </c>
      <c r="E96" s="47">
        <v>169400.1</v>
      </c>
      <c r="F96" s="47">
        <v>121434.7</v>
      </c>
      <c r="G96" s="47">
        <v>121434.7</v>
      </c>
      <c r="H96" s="67">
        <f t="shared" si="7"/>
        <v>0.7168514068173513</v>
      </c>
      <c r="I96" s="62">
        <f t="shared" si="8"/>
        <v>1</v>
      </c>
      <c r="J96" s="62">
        <f t="shared" si="17"/>
        <v>0.04031958383485993</v>
      </c>
      <c r="K96" s="47">
        <v>94803</v>
      </c>
      <c r="L96" s="94">
        <f t="shared" si="10"/>
        <v>26631.699999999997</v>
      </c>
      <c r="M96" s="62">
        <f t="shared" si="11"/>
        <v>1.2809162157315697</v>
      </c>
    </row>
    <row r="97" spans="1:13" s="21" customFormat="1" ht="13.5">
      <c r="A97" s="35" t="s">
        <v>130</v>
      </c>
      <c r="B97" s="44" t="s">
        <v>132</v>
      </c>
      <c r="C97" s="56">
        <v>76540.9</v>
      </c>
      <c r="D97" s="66">
        <f t="shared" si="3"/>
        <v>10305.200000000012</v>
      </c>
      <c r="E97" s="47">
        <v>86846.1</v>
      </c>
      <c r="F97" s="47">
        <v>52300.7</v>
      </c>
      <c r="G97" s="47">
        <v>51760.6</v>
      </c>
      <c r="H97" s="67">
        <f t="shared" si="7"/>
        <v>0.5960037353433256</v>
      </c>
      <c r="I97" s="62">
        <f t="shared" si="8"/>
        <v>0.9896731783704616</v>
      </c>
      <c r="J97" s="62">
        <f t="shared" si="17"/>
        <v>0.01718591021382398</v>
      </c>
      <c r="K97" s="47">
        <v>42119.3</v>
      </c>
      <c r="L97" s="94">
        <f t="shared" si="10"/>
        <v>9641.299999999996</v>
      </c>
      <c r="M97" s="62">
        <f t="shared" si="11"/>
        <v>1.2289045639409961</v>
      </c>
    </row>
    <row r="98" spans="1:13" s="21" customFormat="1" ht="13.5">
      <c r="A98" s="30" t="s">
        <v>29</v>
      </c>
      <c r="B98" s="42" t="s">
        <v>53</v>
      </c>
      <c r="C98" s="48">
        <f>C108+C109+C110</f>
        <v>176275.5</v>
      </c>
      <c r="D98" s="48">
        <f t="shared" si="3"/>
        <v>49037.29999999999</v>
      </c>
      <c r="E98" s="48">
        <f>E108+E109+E110</f>
        <v>225312.8</v>
      </c>
      <c r="F98" s="48">
        <f>F108+F109+F110</f>
        <v>143936.30000000002</v>
      </c>
      <c r="G98" s="48">
        <f>G108+G109+G110</f>
        <v>143914.9</v>
      </c>
      <c r="H98" s="67">
        <f t="shared" si="7"/>
        <v>0.6387337958606879</v>
      </c>
      <c r="I98" s="65">
        <f t="shared" si="8"/>
        <v>0.9998513231200189</v>
      </c>
      <c r="J98" s="65">
        <f t="shared" si="17"/>
        <v>0.04778361436752002</v>
      </c>
      <c r="K98" s="48">
        <f>K108+K109+K110</f>
        <v>128090.20000000001</v>
      </c>
      <c r="L98" s="93">
        <f t="shared" si="10"/>
        <v>15824.699999999983</v>
      </c>
      <c r="M98" s="60">
        <f t="shared" si="11"/>
        <v>1.1235434092537913</v>
      </c>
    </row>
    <row r="99" spans="1:13" s="21" customFormat="1" ht="13.5">
      <c r="A99" s="35"/>
      <c r="B99" s="18" t="s">
        <v>147</v>
      </c>
      <c r="C99" s="56"/>
      <c r="D99" s="66"/>
      <c r="E99" s="47"/>
      <c r="F99" s="47"/>
      <c r="G99" s="47"/>
      <c r="H99" s="67"/>
      <c r="I99" s="62"/>
      <c r="J99" s="62"/>
      <c r="K99" s="47"/>
      <c r="L99" s="94"/>
      <c r="M99" s="62"/>
    </row>
    <row r="100" spans="1:13" s="21" customFormat="1" ht="27">
      <c r="A100" s="35"/>
      <c r="B100" s="98" t="s">
        <v>164</v>
      </c>
      <c r="C100" s="56">
        <v>93282.6</v>
      </c>
      <c r="D100" s="66">
        <f aca="true" t="shared" si="18" ref="D100:D110">E100-C100</f>
        <v>0</v>
      </c>
      <c r="E100" s="47">
        <v>93282.6</v>
      </c>
      <c r="F100" s="47">
        <v>50008.2</v>
      </c>
      <c r="G100" s="47">
        <v>50008.2</v>
      </c>
      <c r="H100" s="67">
        <f t="shared" si="7"/>
        <v>0.5360935479928732</v>
      </c>
      <c r="I100" s="62">
        <f t="shared" si="8"/>
        <v>1</v>
      </c>
      <c r="J100" s="62">
        <f aca="true" t="shared" si="19" ref="J100:J111">G100/$G$130</f>
        <v>0.016604066319844676</v>
      </c>
      <c r="K100" s="47">
        <v>53861</v>
      </c>
      <c r="L100" s="94">
        <f t="shared" si="10"/>
        <v>-3852.800000000003</v>
      </c>
      <c r="M100" s="62">
        <f t="shared" si="11"/>
        <v>0.9284677224708044</v>
      </c>
    </row>
    <row r="101" spans="1:13" s="21" customFormat="1" ht="27">
      <c r="A101" s="35"/>
      <c r="B101" s="98" t="s">
        <v>165</v>
      </c>
      <c r="C101" s="56">
        <v>67469.7</v>
      </c>
      <c r="D101" s="66">
        <f t="shared" si="18"/>
        <v>31000</v>
      </c>
      <c r="E101" s="47">
        <v>98469.7</v>
      </c>
      <c r="F101" s="47">
        <v>64093.6</v>
      </c>
      <c r="G101" s="47">
        <v>64083.5</v>
      </c>
      <c r="H101" s="67">
        <f t="shared" si="7"/>
        <v>0.6507941021451269</v>
      </c>
      <c r="I101" s="62">
        <f t="shared" si="8"/>
        <v>0.9998424179637281</v>
      </c>
      <c r="J101" s="62">
        <f t="shared" si="19"/>
        <v>0.02127744417930992</v>
      </c>
      <c r="K101" s="47">
        <v>55674.2</v>
      </c>
      <c r="L101" s="94">
        <f t="shared" si="10"/>
        <v>8409.300000000003</v>
      </c>
      <c r="M101" s="62">
        <f t="shared" si="11"/>
        <v>1.1510448286639055</v>
      </c>
    </row>
    <row r="102" spans="1:13" s="21" customFormat="1" ht="13.5">
      <c r="A102" s="35"/>
      <c r="B102" s="98" t="s">
        <v>166</v>
      </c>
      <c r="C102" s="56">
        <v>143</v>
      </c>
      <c r="D102" s="66">
        <f t="shared" si="18"/>
        <v>17560.4</v>
      </c>
      <c r="E102" s="47">
        <v>17703.4</v>
      </c>
      <c r="F102" s="47">
        <v>17661.4</v>
      </c>
      <c r="G102" s="47">
        <v>17661.4</v>
      </c>
      <c r="H102" s="67">
        <f t="shared" si="7"/>
        <v>0.9976275743642464</v>
      </c>
      <c r="I102" s="62">
        <f t="shared" si="8"/>
        <v>1</v>
      </c>
      <c r="J102" s="62">
        <f t="shared" si="19"/>
        <v>0.0058640594322792025</v>
      </c>
      <c r="K102" s="47">
        <v>7202</v>
      </c>
      <c r="L102" s="94">
        <f t="shared" si="10"/>
        <v>10459.400000000001</v>
      </c>
      <c r="M102" s="62">
        <f t="shared" si="11"/>
        <v>2.45229103026937</v>
      </c>
    </row>
    <row r="103" spans="1:13" s="21" customFormat="1" ht="27">
      <c r="A103" s="35"/>
      <c r="B103" s="98" t="s">
        <v>167</v>
      </c>
      <c r="C103" s="56">
        <v>13170.2</v>
      </c>
      <c r="D103" s="66">
        <f t="shared" si="18"/>
        <v>0</v>
      </c>
      <c r="E103" s="47">
        <v>13170.2</v>
      </c>
      <c r="F103" s="47">
        <v>9905.1</v>
      </c>
      <c r="G103" s="47">
        <v>9905.1</v>
      </c>
      <c r="H103" s="67">
        <f t="shared" si="7"/>
        <v>0.7520842508086437</v>
      </c>
      <c r="I103" s="62">
        <f t="shared" si="8"/>
        <v>1</v>
      </c>
      <c r="J103" s="62">
        <f t="shared" si="19"/>
        <v>0.0032887593895539837</v>
      </c>
      <c r="K103" s="47">
        <v>8935.8</v>
      </c>
      <c r="L103" s="94">
        <f t="shared" si="10"/>
        <v>969.3000000000011</v>
      </c>
      <c r="M103" s="62">
        <f t="shared" si="11"/>
        <v>1.1084737796280133</v>
      </c>
    </row>
    <row r="104" spans="1:13" s="21" customFormat="1" ht="54">
      <c r="A104" s="35"/>
      <c r="B104" s="98" t="s">
        <v>168</v>
      </c>
      <c r="C104" s="56">
        <v>53.3</v>
      </c>
      <c r="D104" s="66">
        <f t="shared" si="18"/>
        <v>0</v>
      </c>
      <c r="E104" s="47">
        <v>53.3</v>
      </c>
      <c r="F104" s="47">
        <v>10.6</v>
      </c>
      <c r="G104" s="47">
        <v>10.6</v>
      </c>
      <c r="H104" s="67">
        <f t="shared" si="7"/>
        <v>0.19887429643527205</v>
      </c>
      <c r="I104" s="62">
        <f t="shared" si="8"/>
        <v>1</v>
      </c>
      <c r="J104" s="62">
        <f t="shared" si="19"/>
        <v>3.5194848642893283E-06</v>
      </c>
      <c r="K104" s="47">
        <v>75.6</v>
      </c>
      <c r="L104" s="94">
        <f t="shared" si="10"/>
        <v>-65</v>
      </c>
      <c r="M104" s="62">
        <f t="shared" si="11"/>
        <v>0.1402116402116402</v>
      </c>
    </row>
    <row r="105" spans="1:13" s="21" customFormat="1" ht="13.5">
      <c r="A105" s="35"/>
      <c r="B105" s="98" t="s">
        <v>169</v>
      </c>
      <c r="C105" s="56">
        <v>0</v>
      </c>
      <c r="D105" s="66">
        <f t="shared" si="18"/>
        <v>110</v>
      </c>
      <c r="E105" s="47">
        <v>110</v>
      </c>
      <c r="F105" s="47">
        <v>110</v>
      </c>
      <c r="G105" s="47">
        <v>110</v>
      </c>
      <c r="H105" s="67">
        <f t="shared" si="7"/>
        <v>1</v>
      </c>
      <c r="I105" s="62">
        <f t="shared" si="8"/>
        <v>1</v>
      </c>
      <c r="J105" s="62">
        <f t="shared" si="19"/>
        <v>3.652295613885152E-05</v>
      </c>
      <c r="K105" s="47">
        <v>330</v>
      </c>
      <c r="L105" s="94">
        <f t="shared" si="10"/>
        <v>-220</v>
      </c>
      <c r="M105" s="62">
        <f t="shared" si="11"/>
        <v>0.3333333333333333</v>
      </c>
    </row>
    <row r="106" spans="1:13" s="21" customFormat="1" ht="40.5">
      <c r="A106" s="35"/>
      <c r="B106" s="98" t="s">
        <v>170</v>
      </c>
      <c r="C106" s="56">
        <v>2156.7</v>
      </c>
      <c r="D106" s="66">
        <f t="shared" si="18"/>
        <v>0</v>
      </c>
      <c r="E106" s="47">
        <v>2156.7</v>
      </c>
      <c r="F106" s="47">
        <v>1831.9</v>
      </c>
      <c r="G106" s="47">
        <v>1831.9</v>
      </c>
      <c r="H106" s="67">
        <f t="shared" si="7"/>
        <v>0.8493995456020773</v>
      </c>
      <c r="I106" s="62">
        <f t="shared" si="8"/>
        <v>1</v>
      </c>
      <c r="J106" s="62">
        <f t="shared" si="19"/>
        <v>0.0006082400304614736</v>
      </c>
      <c r="K106" s="47">
        <v>2001.6</v>
      </c>
      <c r="L106" s="94">
        <f t="shared" si="10"/>
        <v>-169.69999999999982</v>
      </c>
      <c r="M106" s="62">
        <f t="shared" si="11"/>
        <v>0.9152178257394086</v>
      </c>
    </row>
    <row r="107" spans="1:13" s="21" customFormat="1" ht="27">
      <c r="A107" s="35"/>
      <c r="B107" s="98" t="s">
        <v>194</v>
      </c>
      <c r="C107" s="56">
        <v>0</v>
      </c>
      <c r="D107" s="66">
        <f t="shared" si="18"/>
        <v>366.9</v>
      </c>
      <c r="E107" s="47">
        <v>366.9</v>
      </c>
      <c r="F107" s="47">
        <v>315.5</v>
      </c>
      <c r="G107" s="47">
        <v>304.2</v>
      </c>
      <c r="H107" s="67">
        <f t="shared" si="7"/>
        <v>0.8291087489779232</v>
      </c>
      <c r="I107" s="62">
        <f t="shared" si="8"/>
        <v>0.9641838351822504</v>
      </c>
      <c r="J107" s="62">
        <f t="shared" si="19"/>
        <v>0.00010100257506762392</v>
      </c>
      <c r="K107" s="47">
        <v>0</v>
      </c>
      <c r="L107" s="94">
        <f t="shared" si="10"/>
        <v>304.2</v>
      </c>
      <c r="M107" s="62"/>
    </row>
    <row r="108" spans="1:13" s="21" customFormat="1" ht="13.5">
      <c r="A108" s="35" t="s">
        <v>133</v>
      </c>
      <c r="B108" s="87" t="s">
        <v>136</v>
      </c>
      <c r="C108" s="56">
        <v>8307.7</v>
      </c>
      <c r="D108" s="66">
        <f t="shared" si="18"/>
        <v>0</v>
      </c>
      <c r="E108" s="47">
        <v>8307.7</v>
      </c>
      <c r="F108" s="47">
        <v>6337.8</v>
      </c>
      <c r="G108" s="47">
        <v>6337.8</v>
      </c>
      <c r="H108" s="67">
        <f t="shared" si="7"/>
        <v>0.7628826269605306</v>
      </c>
      <c r="I108" s="62">
        <f t="shared" si="8"/>
        <v>1</v>
      </c>
      <c r="J108" s="62">
        <f t="shared" si="19"/>
        <v>0.002104319921971029</v>
      </c>
      <c r="K108" s="47">
        <v>5657.8</v>
      </c>
      <c r="L108" s="94">
        <f t="shared" si="10"/>
        <v>680</v>
      </c>
      <c r="M108" s="62">
        <f t="shared" si="11"/>
        <v>1.1201880589628477</v>
      </c>
    </row>
    <row r="109" spans="1:13" s="21" customFormat="1" ht="13.5">
      <c r="A109" s="35" t="s">
        <v>134</v>
      </c>
      <c r="B109" s="87" t="s">
        <v>137</v>
      </c>
      <c r="C109" s="56">
        <v>100444.8</v>
      </c>
      <c r="D109" s="66">
        <f t="shared" si="18"/>
        <v>-33</v>
      </c>
      <c r="E109" s="47">
        <v>100411.8</v>
      </c>
      <c r="F109" s="47">
        <v>55517.4</v>
      </c>
      <c r="G109" s="47">
        <v>55517.4</v>
      </c>
      <c r="H109" s="67">
        <f aca="true" t="shared" si="20" ref="H109:H130">G109/E109*100%</f>
        <v>0.5528971694561795</v>
      </c>
      <c r="I109" s="62">
        <f aca="true" t="shared" si="21" ref="I109:I130">G109/F109*100%</f>
        <v>1</v>
      </c>
      <c r="J109" s="62">
        <f t="shared" si="19"/>
        <v>0.01843326877402796</v>
      </c>
      <c r="K109" s="47">
        <v>66682.6</v>
      </c>
      <c r="L109" s="94">
        <f aca="true" t="shared" si="22" ref="L109:L130">G109-K109</f>
        <v>-11165.200000000004</v>
      </c>
      <c r="M109" s="62">
        <f>G109/K109</f>
        <v>0.8325620176777749</v>
      </c>
    </row>
    <row r="110" spans="1:13" s="21" customFormat="1" ht="13.5">
      <c r="A110" s="35" t="s">
        <v>135</v>
      </c>
      <c r="B110" s="87" t="s">
        <v>138</v>
      </c>
      <c r="C110" s="56">
        <v>67523</v>
      </c>
      <c r="D110" s="66">
        <f t="shared" si="18"/>
        <v>49070.3</v>
      </c>
      <c r="E110" s="47">
        <v>116593.3</v>
      </c>
      <c r="F110" s="47">
        <v>82081.1</v>
      </c>
      <c r="G110" s="47">
        <v>82059.7</v>
      </c>
      <c r="H110" s="67">
        <f t="shared" si="20"/>
        <v>0.7038114540029315</v>
      </c>
      <c r="I110" s="62">
        <f t="shared" si="21"/>
        <v>0.999739282246461</v>
      </c>
      <c r="J110" s="62">
        <f t="shared" si="19"/>
        <v>0.027246025671521037</v>
      </c>
      <c r="K110" s="47">
        <v>55749.8</v>
      </c>
      <c r="L110" s="94">
        <f t="shared" si="22"/>
        <v>26309.899999999994</v>
      </c>
      <c r="M110" s="62">
        <f>G110/K110</f>
        <v>1.4719281504148893</v>
      </c>
    </row>
    <row r="111" spans="1:13" s="21" customFormat="1" ht="13.5">
      <c r="A111" s="30" t="s">
        <v>50</v>
      </c>
      <c r="B111" s="69" t="s">
        <v>56</v>
      </c>
      <c r="C111" s="53">
        <f>C118+C119</f>
        <v>6942</v>
      </c>
      <c r="D111" s="53">
        <f t="shared" si="3"/>
        <v>51767.2</v>
      </c>
      <c r="E111" s="53">
        <f>E118+E119</f>
        <v>58709.2</v>
      </c>
      <c r="F111" s="53">
        <f>F118+F119</f>
        <v>7218.4</v>
      </c>
      <c r="G111" s="53">
        <f>G118+G119</f>
        <v>6968.799999999999</v>
      </c>
      <c r="H111" s="64">
        <f t="shared" si="20"/>
        <v>0.11870030591457556</v>
      </c>
      <c r="I111" s="65">
        <f t="shared" si="21"/>
        <v>0.965421700099745</v>
      </c>
      <c r="J111" s="65">
        <f t="shared" si="19"/>
        <v>0.0023138288794584405</v>
      </c>
      <c r="K111" s="53">
        <f>K118+K119</f>
        <v>3935</v>
      </c>
      <c r="L111" s="93">
        <f t="shared" si="22"/>
        <v>3033.7999999999993</v>
      </c>
      <c r="M111" s="60">
        <f>G111/K111</f>
        <v>1.7709783989834813</v>
      </c>
    </row>
    <row r="112" spans="1:13" s="21" customFormat="1" ht="13.5">
      <c r="A112" s="35"/>
      <c r="B112" s="18" t="s">
        <v>147</v>
      </c>
      <c r="C112" s="56"/>
      <c r="D112" s="66"/>
      <c r="E112" s="56"/>
      <c r="F112" s="56"/>
      <c r="G112" s="56"/>
      <c r="H112" s="67"/>
      <c r="I112" s="62"/>
      <c r="J112" s="62"/>
      <c r="K112" s="56"/>
      <c r="L112" s="94"/>
      <c r="M112" s="62"/>
    </row>
    <row r="113" spans="1:13" s="21" customFormat="1" ht="13.5">
      <c r="A113" s="35"/>
      <c r="B113" s="98" t="s">
        <v>157</v>
      </c>
      <c r="C113" s="56">
        <v>6533</v>
      </c>
      <c r="D113" s="66">
        <f aca="true" t="shared" si="23" ref="D113:D118">E113-C113</f>
        <v>39806.8</v>
      </c>
      <c r="E113" s="47">
        <v>46339.8</v>
      </c>
      <c r="F113" s="47">
        <v>6055.3</v>
      </c>
      <c r="G113" s="47">
        <v>5810.4</v>
      </c>
      <c r="H113" s="67">
        <f t="shared" si="20"/>
        <v>0.125386816516256</v>
      </c>
      <c r="I113" s="62">
        <f t="shared" si="21"/>
        <v>0.9595560913579838</v>
      </c>
      <c r="J113" s="62">
        <f aca="true" t="shared" si="24" ref="J113:J120">G113/$G$130</f>
        <v>0.0019292089486289351</v>
      </c>
      <c r="K113" s="47">
        <v>3702.8</v>
      </c>
      <c r="L113" s="94">
        <f t="shared" si="22"/>
        <v>2107.5999999999995</v>
      </c>
      <c r="M113" s="62">
        <f>G113/K113</f>
        <v>1.5691908825753482</v>
      </c>
    </row>
    <row r="114" spans="1:13" s="21" customFormat="1" ht="13.5">
      <c r="A114" s="35"/>
      <c r="B114" s="99" t="s">
        <v>181</v>
      </c>
      <c r="C114" s="56">
        <v>260</v>
      </c>
      <c r="D114" s="66">
        <f t="shared" si="23"/>
        <v>10402.3</v>
      </c>
      <c r="E114" s="47">
        <v>10662.3</v>
      </c>
      <c r="F114" s="47">
        <v>470.5</v>
      </c>
      <c r="G114" s="47">
        <v>470.5</v>
      </c>
      <c r="H114" s="67">
        <f t="shared" si="20"/>
        <v>0.04412743967061516</v>
      </c>
      <c r="I114" s="62">
        <f t="shared" si="21"/>
        <v>1</v>
      </c>
      <c r="J114" s="62">
        <f t="shared" si="24"/>
        <v>0.00015621864421208763</v>
      </c>
      <c r="K114" s="47">
        <v>0</v>
      </c>
      <c r="L114" s="94">
        <f t="shared" si="22"/>
        <v>470.5</v>
      </c>
      <c r="M114" s="62"/>
    </row>
    <row r="115" spans="1:13" s="21" customFormat="1" ht="40.5">
      <c r="A115" s="35"/>
      <c r="B115" s="98" t="s">
        <v>159</v>
      </c>
      <c r="C115" s="56">
        <v>0</v>
      </c>
      <c r="D115" s="66">
        <f t="shared" si="23"/>
        <v>133.3</v>
      </c>
      <c r="E115" s="47">
        <v>133.3</v>
      </c>
      <c r="F115" s="47">
        <v>125</v>
      </c>
      <c r="G115" s="47">
        <v>125</v>
      </c>
      <c r="H115" s="67">
        <f t="shared" si="20"/>
        <v>0.937734433608402</v>
      </c>
      <c r="I115" s="62">
        <f t="shared" si="21"/>
        <v>1</v>
      </c>
      <c r="J115" s="62">
        <f t="shared" si="24"/>
        <v>4.150335924869491E-05</v>
      </c>
      <c r="K115" s="47">
        <v>0</v>
      </c>
      <c r="L115" s="94">
        <f t="shared" si="22"/>
        <v>125</v>
      </c>
      <c r="M115" s="62"/>
    </row>
    <row r="116" spans="1:13" s="21" customFormat="1" ht="54">
      <c r="A116" s="35"/>
      <c r="B116" s="98" t="s">
        <v>162</v>
      </c>
      <c r="C116" s="56">
        <v>0</v>
      </c>
      <c r="D116" s="66">
        <f t="shared" si="23"/>
        <v>55</v>
      </c>
      <c r="E116" s="47">
        <v>55</v>
      </c>
      <c r="F116" s="47">
        <v>55</v>
      </c>
      <c r="G116" s="47">
        <v>55</v>
      </c>
      <c r="H116" s="67">
        <f>G116/E116*100%</f>
        <v>1</v>
      </c>
      <c r="I116" s="62">
        <f>G116/F116*100%</f>
        <v>1</v>
      </c>
      <c r="J116" s="62">
        <f t="shared" si="24"/>
        <v>1.826147806942576E-05</v>
      </c>
      <c r="K116" s="47">
        <v>100</v>
      </c>
      <c r="L116" s="94">
        <f>G116-K116</f>
        <v>-45</v>
      </c>
      <c r="M116" s="62">
        <f>G116/K116</f>
        <v>0.55</v>
      </c>
    </row>
    <row r="117" spans="1:13" s="21" customFormat="1" ht="40.5">
      <c r="A117" s="35"/>
      <c r="B117" s="98" t="s">
        <v>161</v>
      </c>
      <c r="C117" s="56">
        <v>0</v>
      </c>
      <c r="D117" s="66">
        <f t="shared" si="23"/>
        <v>221.3</v>
      </c>
      <c r="E117" s="47">
        <v>221.3</v>
      </c>
      <c r="F117" s="47">
        <v>201.3</v>
      </c>
      <c r="G117" s="47">
        <v>201.3</v>
      </c>
      <c r="H117" s="67">
        <f>G117/E117*100%</f>
        <v>0.9096249435155898</v>
      </c>
      <c r="I117" s="62">
        <f>G117/F117*100%</f>
        <v>1</v>
      </c>
      <c r="J117" s="62">
        <f t="shared" si="24"/>
        <v>6.683700973409829E-05</v>
      </c>
      <c r="K117" s="47">
        <v>0</v>
      </c>
      <c r="L117" s="94">
        <f>G117-K117</f>
        <v>201.3</v>
      </c>
      <c r="M117" s="62"/>
    </row>
    <row r="118" spans="1:13" s="21" customFormat="1" ht="13.5">
      <c r="A118" s="35" t="s">
        <v>153</v>
      </c>
      <c r="B118" s="44" t="s">
        <v>154</v>
      </c>
      <c r="C118" s="56">
        <v>0</v>
      </c>
      <c r="D118" s="66">
        <f t="shared" si="23"/>
        <v>50408.4</v>
      </c>
      <c r="E118" s="47">
        <v>50408.4</v>
      </c>
      <c r="F118" s="47">
        <v>945.4</v>
      </c>
      <c r="G118" s="47">
        <v>945.4</v>
      </c>
      <c r="H118" s="67">
        <f t="shared" si="20"/>
        <v>0.018754810706152147</v>
      </c>
      <c r="I118" s="62">
        <f t="shared" si="21"/>
        <v>1</v>
      </c>
      <c r="J118" s="62">
        <f t="shared" si="24"/>
        <v>0.00031389820666972935</v>
      </c>
      <c r="K118" s="47">
        <v>141.1</v>
      </c>
      <c r="L118" s="94">
        <f t="shared" si="22"/>
        <v>804.3</v>
      </c>
      <c r="M118" s="62">
        <f>G118/K118</f>
        <v>6.700212615166548</v>
      </c>
    </row>
    <row r="119" spans="1:13" s="21" customFormat="1" ht="13.5">
      <c r="A119" s="35" t="s">
        <v>139</v>
      </c>
      <c r="B119" s="44" t="s">
        <v>140</v>
      </c>
      <c r="C119" s="56">
        <v>6942</v>
      </c>
      <c r="D119" s="66">
        <f t="shared" si="3"/>
        <v>1358.7999999999993</v>
      </c>
      <c r="E119" s="56">
        <v>8300.8</v>
      </c>
      <c r="F119" s="56">
        <v>6273</v>
      </c>
      <c r="G119" s="56">
        <v>6023.4</v>
      </c>
      <c r="H119" s="67">
        <f t="shared" si="20"/>
        <v>0.725640902081727</v>
      </c>
      <c r="I119" s="62">
        <f t="shared" si="21"/>
        <v>0.9602104256336681</v>
      </c>
      <c r="J119" s="62">
        <f t="shared" si="24"/>
        <v>0.001999930672788711</v>
      </c>
      <c r="K119" s="56">
        <v>3793.9</v>
      </c>
      <c r="L119" s="94">
        <f t="shared" si="22"/>
        <v>2229.4999999999995</v>
      </c>
      <c r="M119" s="62">
        <f>G119/K119</f>
        <v>1.5876538654155354</v>
      </c>
    </row>
    <row r="120" spans="1:13" s="9" customFormat="1" ht="13.5">
      <c r="A120" s="30" t="s">
        <v>57</v>
      </c>
      <c r="B120" s="69" t="s">
        <v>58</v>
      </c>
      <c r="C120" s="53">
        <f>C122</f>
        <v>500</v>
      </c>
      <c r="D120" s="53">
        <f t="shared" si="3"/>
        <v>200</v>
      </c>
      <c r="E120" s="53">
        <f>E122</f>
        <v>700</v>
      </c>
      <c r="F120" s="53">
        <f>F122</f>
        <v>457</v>
      </c>
      <c r="G120" s="53">
        <f>G122</f>
        <v>457</v>
      </c>
      <c r="H120" s="64">
        <f t="shared" si="20"/>
        <v>0.6528571428571428</v>
      </c>
      <c r="I120" s="65">
        <f t="shared" si="21"/>
        <v>1</v>
      </c>
      <c r="J120" s="65">
        <f t="shared" si="24"/>
        <v>0.0001517362814132286</v>
      </c>
      <c r="K120" s="53">
        <f>K122</f>
        <v>100</v>
      </c>
      <c r="L120" s="93">
        <f t="shared" si="22"/>
        <v>357</v>
      </c>
      <c r="M120" s="65">
        <f>G120/K120</f>
        <v>4.57</v>
      </c>
    </row>
    <row r="121" spans="1:13" s="21" customFormat="1" ht="13.5">
      <c r="A121" s="35"/>
      <c r="B121" s="18" t="s">
        <v>147</v>
      </c>
      <c r="C121" s="56"/>
      <c r="D121" s="66"/>
      <c r="E121" s="56"/>
      <c r="F121" s="56"/>
      <c r="G121" s="56"/>
      <c r="H121" s="67"/>
      <c r="I121" s="62"/>
      <c r="J121" s="62"/>
      <c r="K121" s="56"/>
      <c r="L121" s="94"/>
      <c r="M121" s="62"/>
    </row>
    <row r="122" spans="1:13" s="9" customFormat="1" ht="13.5">
      <c r="A122" s="35" t="s">
        <v>141</v>
      </c>
      <c r="B122" s="44" t="s">
        <v>144</v>
      </c>
      <c r="C122" s="56">
        <v>500</v>
      </c>
      <c r="D122" s="96">
        <f t="shared" si="3"/>
        <v>200</v>
      </c>
      <c r="E122" s="56">
        <v>700</v>
      </c>
      <c r="F122" s="56">
        <v>457</v>
      </c>
      <c r="G122" s="56">
        <v>457</v>
      </c>
      <c r="H122" s="67">
        <f t="shared" si="20"/>
        <v>0.6528571428571428</v>
      </c>
      <c r="I122" s="62">
        <f t="shared" si="21"/>
        <v>1</v>
      </c>
      <c r="J122" s="62">
        <f>G122/$G$130</f>
        <v>0.0001517362814132286</v>
      </c>
      <c r="K122" s="56">
        <v>100</v>
      </c>
      <c r="L122" s="94">
        <f t="shared" si="22"/>
        <v>357</v>
      </c>
      <c r="M122" s="60">
        <f>G122/K122</f>
        <v>4.57</v>
      </c>
    </row>
    <row r="123" spans="1:13" s="9" customFormat="1" ht="27">
      <c r="A123" s="30" t="s">
        <v>59</v>
      </c>
      <c r="B123" s="29" t="s">
        <v>60</v>
      </c>
      <c r="C123" s="53">
        <f>C125</f>
        <v>96000</v>
      </c>
      <c r="D123" s="53">
        <f t="shared" si="3"/>
        <v>0</v>
      </c>
      <c r="E123" s="53">
        <f>E125</f>
        <v>96000</v>
      </c>
      <c r="F123" s="53">
        <f>F125</f>
        <v>66204.5</v>
      </c>
      <c r="G123" s="53">
        <f>G125</f>
        <v>66204.5</v>
      </c>
      <c r="H123" s="64">
        <f t="shared" si="20"/>
        <v>0.6896302083333333</v>
      </c>
      <c r="I123" s="65">
        <f t="shared" si="21"/>
        <v>1</v>
      </c>
      <c r="J123" s="65">
        <f>G123/$G$130</f>
        <v>0.021981673179041778</v>
      </c>
      <c r="K123" s="53">
        <f>K125</f>
        <v>69942.9</v>
      </c>
      <c r="L123" s="93">
        <f t="shared" si="22"/>
        <v>-3738.399999999994</v>
      </c>
      <c r="M123" s="60">
        <f>G123/K123</f>
        <v>0.9465506863455763</v>
      </c>
    </row>
    <row r="124" spans="1:13" s="21" customFormat="1" ht="13.5">
      <c r="A124" s="35"/>
      <c r="B124" s="18" t="s">
        <v>147</v>
      </c>
      <c r="C124" s="56"/>
      <c r="D124" s="66"/>
      <c r="E124" s="56"/>
      <c r="F124" s="56"/>
      <c r="G124" s="56"/>
      <c r="H124" s="67"/>
      <c r="I124" s="62"/>
      <c r="J124" s="62"/>
      <c r="K124" s="56"/>
      <c r="L124" s="94"/>
      <c r="M124" s="62"/>
    </row>
    <row r="125" spans="1:13" s="9" customFormat="1" ht="27">
      <c r="A125" s="35" t="s">
        <v>142</v>
      </c>
      <c r="B125" s="44" t="s">
        <v>145</v>
      </c>
      <c r="C125" s="56">
        <v>96000</v>
      </c>
      <c r="D125" s="96">
        <f t="shared" si="3"/>
        <v>0</v>
      </c>
      <c r="E125" s="56">
        <v>96000</v>
      </c>
      <c r="F125" s="56">
        <v>66204.5</v>
      </c>
      <c r="G125" s="56">
        <v>66204.5</v>
      </c>
      <c r="H125" s="67">
        <f t="shared" si="20"/>
        <v>0.6896302083333333</v>
      </c>
      <c r="I125" s="62">
        <f t="shared" si="21"/>
        <v>1</v>
      </c>
      <c r="J125" s="62">
        <f>G125/$G$130</f>
        <v>0.021981673179041778</v>
      </c>
      <c r="K125" s="56">
        <v>69942.9</v>
      </c>
      <c r="L125" s="94">
        <f t="shared" si="22"/>
        <v>-3738.399999999994</v>
      </c>
      <c r="M125" s="62">
        <f>G125/K125</f>
        <v>0.9465506863455763</v>
      </c>
    </row>
    <row r="126" spans="1:13" s="21" customFormat="1" ht="13.5">
      <c r="A126" s="30" t="s">
        <v>55</v>
      </c>
      <c r="B126" s="42" t="s">
        <v>51</v>
      </c>
      <c r="C126" s="48">
        <f>C128+C129</f>
        <v>40474.1</v>
      </c>
      <c r="D126" s="53">
        <f t="shared" si="3"/>
        <v>-9557.7</v>
      </c>
      <c r="E126" s="48">
        <f>E128+E129</f>
        <v>30916.399999999998</v>
      </c>
      <c r="F126" s="48">
        <f>F128+F129</f>
        <v>16899.6</v>
      </c>
      <c r="G126" s="48">
        <f>G128+G129</f>
        <v>16899.6</v>
      </c>
      <c r="H126" s="64">
        <f t="shared" si="20"/>
        <v>0.5466225045606863</v>
      </c>
      <c r="I126" s="65">
        <f t="shared" si="21"/>
        <v>1</v>
      </c>
      <c r="J126" s="65">
        <f>G126/$G$130</f>
        <v>0.005611121359673956</v>
      </c>
      <c r="K126" s="48">
        <f>K128+K129</f>
        <v>10836.1</v>
      </c>
      <c r="L126" s="93">
        <f t="shared" si="22"/>
        <v>6063.499999999998</v>
      </c>
      <c r="M126" s="60">
        <f>G126/K126</f>
        <v>1.5595647880695083</v>
      </c>
    </row>
    <row r="127" spans="1:13" s="21" customFormat="1" ht="13.5">
      <c r="A127" s="35"/>
      <c r="B127" s="18" t="s">
        <v>147</v>
      </c>
      <c r="C127" s="56"/>
      <c r="D127" s="66"/>
      <c r="E127" s="56"/>
      <c r="F127" s="56"/>
      <c r="G127" s="56"/>
      <c r="H127" s="67"/>
      <c r="I127" s="62"/>
      <c r="J127" s="62"/>
      <c r="K127" s="56"/>
      <c r="L127" s="94"/>
      <c r="M127" s="62"/>
    </row>
    <row r="128" spans="1:13" s="21" customFormat="1" ht="27">
      <c r="A128" s="35" t="s">
        <v>143</v>
      </c>
      <c r="B128" s="44" t="s">
        <v>146</v>
      </c>
      <c r="C128" s="56">
        <v>20474.1</v>
      </c>
      <c r="D128" s="96">
        <f>E128-C128</f>
        <v>0</v>
      </c>
      <c r="E128" s="56">
        <v>20474.1</v>
      </c>
      <c r="F128" s="56">
        <v>11850</v>
      </c>
      <c r="G128" s="56">
        <v>11850</v>
      </c>
      <c r="H128" s="67">
        <f t="shared" si="20"/>
        <v>0.5787800196345627</v>
      </c>
      <c r="I128" s="62">
        <f t="shared" si="21"/>
        <v>1</v>
      </c>
      <c r="J128" s="62">
        <f>G128/$G$130</f>
        <v>0.003934518456776277</v>
      </c>
      <c r="K128" s="56">
        <v>10224.7</v>
      </c>
      <c r="L128" s="94">
        <f t="shared" si="22"/>
        <v>1625.2999999999993</v>
      </c>
      <c r="M128" s="62">
        <f>G128/K128</f>
        <v>1.158958209042808</v>
      </c>
    </row>
    <row r="129" spans="1:13" s="21" customFormat="1" ht="40.5">
      <c r="A129" s="35" t="s">
        <v>155</v>
      </c>
      <c r="B129" s="44" t="s">
        <v>156</v>
      </c>
      <c r="C129" s="56">
        <v>20000</v>
      </c>
      <c r="D129" s="96">
        <f>E129-C129</f>
        <v>-9557.7</v>
      </c>
      <c r="E129" s="56">
        <v>10442.3</v>
      </c>
      <c r="F129" s="56">
        <v>5049.6</v>
      </c>
      <c r="G129" s="56">
        <v>5049.6</v>
      </c>
      <c r="H129" s="67">
        <f t="shared" si="20"/>
        <v>0.48357162694042505</v>
      </c>
      <c r="I129" s="62">
        <f t="shared" si="21"/>
        <v>1</v>
      </c>
      <c r="J129" s="62">
        <f>G129/$G$130</f>
        <v>0.0016766029028976786</v>
      </c>
      <c r="K129" s="56">
        <v>611.4</v>
      </c>
      <c r="L129" s="94">
        <f t="shared" si="22"/>
        <v>4438.200000000001</v>
      </c>
      <c r="M129" s="62">
        <f>G129/K129</f>
        <v>8.259077526987243</v>
      </c>
    </row>
    <row r="130" spans="1:13" s="1" customFormat="1" ht="13.5">
      <c r="A130" s="31"/>
      <c r="B130" s="19" t="s">
        <v>7</v>
      </c>
      <c r="C130" s="48">
        <f>SUM(C40+C50+C53+C65+C77+C89+C98+C111+C120+C123+C126)</f>
        <v>3926661.5000000005</v>
      </c>
      <c r="D130" s="48">
        <f>SUM(D40+D50+D53+D65+D77+D89+D98+D111+D120+D123+D126)</f>
        <v>1514086.8000000014</v>
      </c>
      <c r="E130" s="48">
        <f>SUM(E40+E50+E53+E65+E77+E89+E98+E111+E120+E123+E126)</f>
        <v>5440748.300000002</v>
      </c>
      <c r="F130" s="48">
        <f>SUM(F40+F50+F53+F65+F77+F89+F98+F111+F120+F123+F126)</f>
        <v>3038545.9999999995</v>
      </c>
      <c r="G130" s="48">
        <f>SUM(G40+G50+G53+G65+G77+G89+G98+G111+G120+G123+G126)</f>
        <v>3011804.3999999994</v>
      </c>
      <c r="H130" s="71">
        <f t="shared" si="20"/>
        <v>0.553564369077687</v>
      </c>
      <c r="I130" s="71">
        <f t="shared" si="21"/>
        <v>0.991199211728241</v>
      </c>
      <c r="J130" s="71">
        <f>G130/$G$130</f>
        <v>1</v>
      </c>
      <c r="K130" s="48">
        <f>SUM(K40+K50+K53+K65+K77+K89+K98+K111+K120+K123+K126)</f>
        <v>3057161.5</v>
      </c>
      <c r="L130" s="93">
        <f t="shared" si="22"/>
        <v>-45357.10000000056</v>
      </c>
      <c r="M130" s="60">
        <f>G130/K130</f>
        <v>0.9851636558945281</v>
      </c>
    </row>
    <row r="131" spans="1:13" ht="27">
      <c r="A131" s="34"/>
      <c r="B131" s="3" t="s">
        <v>16</v>
      </c>
      <c r="C131" s="53">
        <f>C37-C130</f>
        <v>0</v>
      </c>
      <c r="D131" s="53"/>
      <c r="E131" s="57">
        <f>E37-E130</f>
        <v>-613.9000000013039</v>
      </c>
      <c r="F131" s="53">
        <f>F37-F130</f>
        <v>-18093.600000000093</v>
      </c>
      <c r="G131" s="53">
        <f>G37-G130</f>
        <v>3495.3000000002794</v>
      </c>
      <c r="H131" s="68"/>
      <c r="I131" s="65"/>
      <c r="J131" s="65"/>
      <c r="K131" s="53">
        <f>K37-K130</f>
        <v>-105754.6000000001</v>
      </c>
      <c r="L131" s="93"/>
      <c r="M131" s="65"/>
    </row>
    <row r="132" spans="1:13" ht="13.5">
      <c r="A132" s="34"/>
      <c r="B132" s="29" t="s">
        <v>92</v>
      </c>
      <c r="C132" s="57">
        <f>0-C131</f>
        <v>0</v>
      </c>
      <c r="D132" s="57"/>
      <c r="E132" s="57">
        <f>0-E131</f>
        <v>613.9000000013039</v>
      </c>
      <c r="F132" s="57">
        <f>0-F131</f>
        <v>18093.600000000093</v>
      </c>
      <c r="G132" s="57">
        <f>0-G131</f>
        <v>-3495.3000000002794</v>
      </c>
      <c r="H132" s="57"/>
      <c r="I132" s="78"/>
      <c r="J132" s="78"/>
      <c r="K132" s="57">
        <f>0-K131</f>
        <v>105754.6000000001</v>
      </c>
      <c r="L132" s="93"/>
      <c r="M132" s="78"/>
    </row>
    <row r="133" ht="13.5">
      <c r="B133" s="12"/>
    </row>
    <row r="134" spans="1:10" ht="13.5">
      <c r="A134" s="2"/>
      <c r="B134" s="1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1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1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1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1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12"/>
      <c r="C139" s="2"/>
      <c r="D139" s="2"/>
      <c r="E139" s="2"/>
      <c r="F139" s="2"/>
      <c r="G139" s="2"/>
      <c r="H139" s="2"/>
      <c r="I139" s="2"/>
      <c r="J139" s="2"/>
    </row>
  </sheetData>
  <sheetProtection/>
  <mergeCells count="2">
    <mergeCell ref="B2:J2"/>
    <mergeCell ref="A1:M1"/>
  </mergeCells>
  <printOptions/>
  <pageMargins left="0.6299212598425197" right="0.1968503937007874" top="0.2362204724409449" bottom="0.2755905511811024" header="0.15748031496062992" footer="0.15748031496062992"/>
  <pageSetup blackAndWhite="1" fitToHeight="16" fitToWidth="16" horizontalDpi="600" verticalDpi="600" orientation="portrait" paperSize="9" scale="56" r:id="rId1"/>
  <headerFooter alignWithMargins="0">
    <oddFooter>&amp;R&amp;"Arial Narrow,обычный"&amp;8Лист &amp;P из &amp;N</oddFooter>
  </headerFooter>
  <rowBreaks count="2" manualBreakCount="2">
    <brk id="66" max="12" man="1"/>
    <brk id="1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Пользователь Windows</cp:lastModifiedBy>
  <cp:lastPrinted>2019-10-30T06:11:46Z</cp:lastPrinted>
  <dcterms:created xsi:type="dcterms:W3CDTF">1998-04-06T06:06:47Z</dcterms:created>
  <dcterms:modified xsi:type="dcterms:W3CDTF">2019-10-30T06:11:48Z</dcterms:modified>
  <cp:category/>
  <cp:version/>
  <cp:contentType/>
  <cp:contentStatus/>
</cp:coreProperties>
</file>