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5480" windowHeight="11160" activeTab="3"/>
  </bookViews>
  <sheets>
    <sheet name="Прил. 1 " sheetId="5" r:id="rId1"/>
    <sheet name="Прил. 2" sheetId="3" r:id="rId2"/>
    <sheet name="Прил. 3" sheetId="2" r:id="rId3"/>
    <sheet name="Прил. 4 (2)" sheetId="4" r:id="rId4"/>
  </sheets>
  <definedNames>
    <definedName name="_xlnm._FilterDatabase" localSheetId="0" hidden="1">'Прил. 1 '!$A$14:$AT$24</definedName>
    <definedName name="_xlnm._FilterDatabase" localSheetId="1" hidden="1">'Прил. 2'!$A$21:$X$123</definedName>
    <definedName name="_xlnm._FilterDatabase" localSheetId="3" hidden="1">'Прил. 4 (2)'!$A$18:$H$90</definedName>
    <definedName name="_xlnm.Print_Titles" localSheetId="0">'Прил. 1 '!$14:$14</definedName>
    <definedName name="_xlnm.Print_Titles" localSheetId="1">'Прил. 2'!$21:$21</definedName>
    <definedName name="_xlnm.Print_Titles" localSheetId="3">'Прил. 4 (2)'!$18:$18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2" i="3"/>
  <c r="H16" i="5"/>
  <c r="H15" l="1"/>
  <c r="K16" i="2" l="1"/>
  <c r="G30" i="3"/>
  <c r="N30"/>
  <c r="J30"/>
  <c r="P33"/>
  <c r="K15" i="2"/>
  <c r="K14"/>
  <c r="G23" i="5"/>
  <c r="G18"/>
  <c r="D19" i="4"/>
  <c r="M30" i="3" l="1"/>
  <c r="D90" i="4"/>
  <c r="E88" l="1"/>
  <c r="F90"/>
  <c r="V32" i="3"/>
  <c r="P32"/>
  <c r="N32"/>
  <c r="J32"/>
  <c r="G32"/>
  <c r="M32" l="1"/>
  <c r="E89" i="4"/>
  <c r="E90" s="1"/>
  <c r="G90"/>
  <c r="G15" i="5" l="1"/>
  <c r="L24" l="1"/>
  <c r="J24"/>
  <c r="F24"/>
  <c r="N23"/>
  <c r="M22"/>
  <c r="M24" s="1"/>
  <c r="L22"/>
  <c r="K22"/>
  <c r="K24" s="1"/>
  <c r="J22"/>
  <c r="I22"/>
  <c r="I24" s="1"/>
  <c r="H22"/>
  <c r="H24" s="1"/>
  <c r="F22"/>
  <c r="N21"/>
  <c r="N20"/>
  <c r="N19"/>
  <c r="M18"/>
  <c r="L18"/>
  <c r="K18"/>
  <c r="J18"/>
  <c r="I18"/>
  <c r="H18"/>
  <c r="F18"/>
  <c r="N17"/>
  <c r="N15"/>
  <c r="D70" i="4" l="1"/>
  <c r="F70"/>
  <c r="G70"/>
  <c r="E71"/>
  <c r="E69"/>
  <c r="H22" i="3" l="1"/>
  <c r="I22"/>
  <c r="K22"/>
  <c r="L22"/>
  <c r="G22" l="1"/>
  <c r="V31" l="1"/>
  <c r="E84" i="4" l="1"/>
  <c r="E83"/>
  <c r="E82"/>
  <c r="E86"/>
  <c r="G87"/>
  <c r="F87"/>
  <c r="D87"/>
  <c r="E85"/>
  <c r="E87" l="1"/>
  <c r="U22" i="3" l="1"/>
  <c r="T22"/>
  <c r="S22"/>
  <c r="Q22"/>
  <c r="V122"/>
  <c r="R122" s="1"/>
  <c r="V121"/>
  <c r="R121" s="1"/>
  <c r="V120"/>
  <c r="R120" s="1"/>
  <c r="P122"/>
  <c r="P121"/>
  <c r="P120"/>
  <c r="N122"/>
  <c r="N121"/>
  <c r="N120"/>
  <c r="J122"/>
  <c r="J121"/>
  <c r="G122"/>
  <c r="G121"/>
  <c r="J120"/>
  <c r="G120"/>
  <c r="M120" l="1"/>
  <c r="M122"/>
  <c r="M121"/>
  <c r="E74" i="4" l="1"/>
  <c r="M23" i="3" l="1"/>
  <c r="M24"/>
  <c r="M25"/>
  <c r="M26"/>
  <c r="M27"/>
  <c r="M28"/>
  <c r="N34" l="1"/>
  <c r="E80" i="4"/>
  <c r="E79"/>
  <c r="E78"/>
  <c r="E77"/>
  <c r="G81"/>
  <c r="F81"/>
  <c r="D81"/>
  <c r="E75"/>
  <c r="E73"/>
  <c r="E72"/>
  <c r="G76"/>
  <c r="F76"/>
  <c r="D76"/>
  <c r="E68"/>
  <c r="E70" s="1"/>
  <c r="E66"/>
  <c r="E65"/>
  <c r="E64"/>
  <c r="E63"/>
  <c r="G67"/>
  <c r="D67"/>
  <c r="E61"/>
  <c r="E60"/>
  <c r="E59"/>
  <c r="E58"/>
  <c r="E57"/>
  <c r="E56"/>
  <c r="E55"/>
  <c r="E54"/>
  <c r="E53"/>
  <c r="E52"/>
  <c r="E51"/>
  <c r="G62"/>
  <c r="F62"/>
  <c r="D62"/>
  <c r="E49"/>
  <c r="E48"/>
  <c r="E47"/>
  <c r="E46"/>
  <c r="E45"/>
  <c r="E44"/>
  <c r="E43"/>
  <c r="E42"/>
  <c r="E41"/>
  <c r="E40"/>
  <c r="E39"/>
  <c r="E38"/>
  <c r="E37"/>
  <c r="E36"/>
  <c r="G50"/>
  <c r="F50"/>
  <c r="D50"/>
  <c r="E34"/>
  <c r="E33"/>
  <c r="E32"/>
  <c r="E31"/>
  <c r="E30"/>
  <c r="E29"/>
  <c r="E28"/>
  <c r="E27"/>
  <c r="E26"/>
  <c r="E25"/>
  <c r="E24"/>
  <c r="E23"/>
  <c r="E22"/>
  <c r="E21"/>
  <c r="E20"/>
  <c r="G35"/>
  <c r="G19" s="1"/>
  <c r="F35"/>
  <c r="D35"/>
  <c r="E81" l="1"/>
  <c r="E35"/>
  <c r="E76"/>
  <c r="E50"/>
  <c r="E62"/>
  <c r="E67"/>
  <c r="E19" l="1"/>
  <c r="N41" i="3"/>
  <c r="J119"/>
  <c r="V119"/>
  <c r="R119" s="1"/>
  <c r="N119"/>
  <c r="G119"/>
  <c r="P119"/>
  <c r="M119" l="1"/>
  <c r="N118" l="1"/>
  <c r="N117"/>
  <c r="N116"/>
  <c r="N115"/>
  <c r="N114"/>
  <c r="N113"/>
  <c r="N112"/>
  <c r="N111"/>
  <c r="N110"/>
  <c r="N109"/>
  <c r="N108"/>
  <c r="N107"/>
  <c r="N106"/>
  <c r="N105"/>
  <c r="N104"/>
  <c r="N103"/>
  <c r="N102"/>
  <c r="N101"/>
  <c r="N100"/>
  <c r="N99"/>
  <c r="N98"/>
  <c r="N97"/>
  <c r="N96"/>
  <c r="N95"/>
  <c r="N94"/>
  <c r="N93"/>
  <c r="N92"/>
  <c r="N91"/>
  <c r="N90"/>
  <c r="N89"/>
  <c r="N88"/>
  <c r="N87"/>
  <c r="N86"/>
  <c r="N85"/>
  <c r="N84"/>
  <c r="N83"/>
  <c r="N82"/>
  <c r="N81"/>
  <c r="N80"/>
  <c r="N79"/>
  <c r="N78"/>
  <c r="N77"/>
  <c r="N76"/>
  <c r="N75"/>
  <c r="N74"/>
  <c r="N73"/>
  <c r="N72"/>
  <c r="N70"/>
  <c r="N69"/>
  <c r="N71"/>
  <c r="N68"/>
  <c r="N67"/>
  <c r="N66"/>
  <c r="N65"/>
  <c r="N64"/>
  <c r="N63"/>
  <c r="N62"/>
  <c r="N61"/>
  <c r="N60"/>
  <c r="N59"/>
  <c r="N58"/>
  <c r="N57"/>
  <c r="N56"/>
  <c r="N55"/>
  <c r="N54"/>
  <c r="N53"/>
  <c r="N52"/>
  <c r="N51"/>
  <c r="N50"/>
  <c r="N49"/>
  <c r="N48"/>
  <c r="N47"/>
  <c r="N46"/>
  <c r="N45"/>
  <c r="N44"/>
  <c r="N43"/>
  <c r="N42"/>
  <c r="N40"/>
  <c r="N39"/>
  <c r="N38"/>
  <c r="N37"/>
  <c r="N36"/>
  <c r="N35"/>
  <c r="N33"/>
  <c r="N29"/>
  <c r="N123" s="1"/>
  <c r="P118"/>
  <c r="P117"/>
  <c r="P116"/>
  <c r="P115"/>
  <c r="P114"/>
  <c r="P113"/>
  <c r="P112"/>
  <c r="P111"/>
  <c r="P110"/>
  <c r="P109"/>
  <c r="P108"/>
  <c r="P107"/>
  <c r="P106"/>
  <c r="P105"/>
  <c r="P104"/>
  <c r="P103"/>
  <c r="P102"/>
  <c r="P101"/>
  <c r="P100"/>
  <c r="P99"/>
  <c r="P98"/>
  <c r="P97"/>
  <c r="P96"/>
  <c r="P95"/>
  <c r="P94"/>
  <c r="P93"/>
  <c r="P92"/>
  <c r="P91"/>
  <c r="P90"/>
  <c r="P89"/>
  <c r="P88"/>
  <c r="P87"/>
  <c r="P86"/>
  <c r="P85"/>
  <c r="P84"/>
  <c r="P83"/>
  <c r="P82"/>
  <c r="P81"/>
  <c r="P80"/>
  <c r="P79"/>
  <c r="P78"/>
  <c r="P77"/>
  <c r="P76"/>
  <c r="P75"/>
  <c r="P74"/>
  <c r="P73"/>
  <c r="P72"/>
  <c r="P70"/>
  <c r="P69"/>
  <c r="P71"/>
  <c r="P68"/>
  <c r="P67"/>
  <c r="P66"/>
  <c r="P65"/>
  <c r="P64"/>
  <c r="P63"/>
  <c r="P62"/>
  <c r="P61"/>
  <c r="P60"/>
  <c r="P59"/>
  <c r="P58"/>
  <c r="P57"/>
  <c r="P56"/>
  <c r="P55"/>
  <c r="P54"/>
  <c r="P53"/>
  <c r="P52"/>
  <c r="P51"/>
  <c r="P50"/>
  <c r="P49"/>
  <c r="P48"/>
  <c r="P47"/>
  <c r="P46"/>
  <c r="P45"/>
  <c r="P44"/>
  <c r="P43"/>
  <c r="P42"/>
  <c r="P41"/>
  <c r="P40"/>
  <c r="P39"/>
  <c r="P38"/>
  <c r="P37"/>
  <c r="P36"/>
  <c r="P35"/>
  <c r="P34"/>
  <c r="M29" l="1"/>
  <c r="N22"/>
  <c r="M31"/>
  <c r="P22"/>
  <c r="J111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G67"/>
  <c r="J67"/>
  <c r="V67"/>
  <c r="R67" s="1"/>
  <c r="M67" s="1"/>
  <c r="J108" l="1"/>
  <c r="J107"/>
  <c r="G108"/>
  <c r="G107"/>
  <c r="J102"/>
  <c r="J101"/>
  <c r="J100"/>
  <c r="G101"/>
  <c r="G100"/>
  <c r="G99"/>
  <c r="G102"/>
  <c r="V118"/>
  <c r="R118" s="1"/>
  <c r="M118" s="1"/>
  <c r="V117"/>
  <c r="R117" s="1"/>
  <c r="M117" s="1"/>
  <c r="V116"/>
  <c r="R116" s="1"/>
  <c r="M116" s="1"/>
  <c r="V115"/>
  <c r="R115" s="1"/>
  <c r="M115" s="1"/>
  <c r="V113"/>
  <c r="R113" s="1"/>
  <c r="M113" s="1"/>
  <c r="V110"/>
  <c r="R110" s="1"/>
  <c r="M110" s="1"/>
  <c r="V111"/>
  <c r="R111" s="1"/>
  <c r="M111" s="1"/>
  <c r="V112"/>
  <c r="R112" s="1"/>
  <c r="M112" s="1"/>
  <c r="V109"/>
  <c r="R109" s="1"/>
  <c r="M109" s="1"/>
  <c r="V114"/>
  <c r="R114" s="1"/>
  <c r="M114" s="1"/>
  <c r="V107"/>
  <c r="R107" s="1"/>
  <c r="M107" s="1"/>
  <c r="V108"/>
  <c r="R108" s="1"/>
  <c r="M108" s="1"/>
  <c r="V106"/>
  <c r="R106" s="1"/>
  <c r="M106" s="1"/>
  <c r="V105"/>
  <c r="R105" s="1"/>
  <c r="M105" s="1"/>
  <c r="V104"/>
  <c r="R104" s="1"/>
  <c r="M104" s="1"/>
  <c r="V103"/>
  <c r="R103" s="1"/>
  <c r="M103" s="1"/>
  <c r="V102"/>
  <c r="R102" s="1"/>
  <c r="M102" s="1"/>
  <c r="V101"/>
  <c r="R101" s="1"/>
  <c r="M101" s="1"/>
  <c r="V100"/>
  <c r="R100" s="1"/>
  <c r="M100" s="1"/>
  <c r="V99"/>
  <c r="R99" s="1"/>
  <c r="M99" s="1"/>
  <c r="V98"/>
  <c r="R98" s="1"/>
  <c r="M98" s="1"/>
  <c r="V97"/>
  <c r="R97" s="1"/>
  <c r="M97" s="1"/>
  <c r="V96"/>
  <c r="R96" s="1"/>
  <c r="M96" s="1"/>
  <c r="V95"/>
  <c r="R95" s="1"/>
  <c r="M95" s="1"/>
  <c r="V94"/>
  <c r="R94" s="1"/>
  <c r="M94" s="1"/>
  <c r="V93"/>
  <c r="R93" s="1"/>
  <c r="M93" s="1"/>
  <c r="V92"/>
  <c r="R92" s="1"/>
  <c r="M92" s="1"/>
  <c r="V91"/>
  <c r="R91" s="1"/>
  <c r="M91" s="1"/>
  <c r="V90"/>
  <c r="R90" s="1"/>
  <c r="M90" s="1"/>
  <c r="V89"/>
  <c r="R89" s="1"/>
  <c r="M89" s="1"/>
  <c r="V87"/>
  <c r="R87" s="1"/>
  <c r="M87" s="1"/>
  <c r="V79"/>
  <c r="R79" s="1"/>
  <c r="M79" s="1"/>
  <c r="V80"/>
  <c r="R80" s="1"/>
  <c r="M80" s="1"/>
  <c r="V81"/>
  <c r="R81" s="1"/>
  <c r="M81" s="1"/>
  <c r="V82"/>
  <c r="R82" s="1"/>
  <c r="M82" s="1"/>
  <c r="V83"/>
  <c r="R83" s="1"/>
  <c r="M83" s="1"/>
  <c r="V84"/>
  <c r="R84" s="1"/>
  <c r="M84" s="1"/>
  <c r="V85"/>
  <c r="R85" s="1"/>
  <c r="M85" s="1"/>
  <c r="V86"/>
  <c r="R86" s="1"/>
  <c r="M86" s="1"/>
  <c r="V88"/>
  <c r="R88" s="1"/>
  <c r="M88" s="1"/>
  <c r="V78"/>
  <c r="R78" s="1"/>
  <c r="M78" s="1"/>
  <c r="V77"/>
  <c r="R77" s="1"/>
  <c r="M77" s="1"/>
  <c r="V54"/>
  <c r="R54" s="1"/>
  <c r="M54" s="1"/>
  <c r="V53"/>
  <c r="R53" s="1"/>
  <c r="M53" s="1"/>
  <c r="V52"/>
  <c r="R52" s="1"/>
  <c r="M52" s="1"/>
  <c r="V51"/>
  <c r="R51" s="1"/>
  <c r="M51" s="1"/>
  <c r="V50"/>
  <c r="R50" s="1"/>
  <c r="M50" s="1"/>
  <c r="V49"/>
  <c r="R49" s="1"/>
  <c r="M49" s="1"/>
  <c r="V48"/>
  <c r="R48" s="1"/>
  <c r="M48" s="1"/>
  <c r="V47"/>
  <c r="R47" s="1"/>
  <c r="M47" s="1"/>
  <c r="V46"/>
  <c r="R46" s="1"/>
  <c r="M46" s="1"/>
  <c r="V45"/>
  <c r="R45" s="1"/>
  <c r="M45" s="1"/>
  <c r="V44"/>
  <c r="R44" s="1"/>
  <c r="M44" s="1"/>
  <c r="V43"/>
  <c r="R43" s="1"/>
  <c r="M43" s="1"/>
  <c r="V42"/>
  <c r="R42" s="1"/>
  <c r="M42" s="1"/>
  <c r="V41"/>
  <c r="R41" s="1"/>
  <c r="M41" s="1"/>
  <c r="V40"/>
  <c r="R40" s="1"/>
  <c r="M40" s="1"/>
  <c r="V39"/>
  <c r="R39" s="1"/>
  <c r="M39" s="1"/>
  <c r="V38"/>
  <c r="R38" s="1"/>
  <c r="M38" s="1"/>
  <c r="V37"/>
  <c r="R37" s="1"/>
  <c r="M37" s="1"/>
  <c r="V36"/>
  <c r="R36" s="1"/>
  <c r="M36" s="1"/>
  <c r="V35"/>
  <c r="R35" s="1"/>
  <c r="M35" s="1"/>
  <c r="V34"/>
  <c r="R34" s="1"/>
  <c r="M34" s="1"/>
  <c r="V33"/>
  <c r="R33" s="1"/>
  <c r="M33" s="1"/>
  <c r="V55"/>
  <c r="R55" s="1"/>
  <c r="M55" s="1"/>
  <c r="V56"/>
  <c r="R56" s="1"/>
  <c r="M56" s="1"/>
  <c r="V57"/>
  <c r="R57" s="1"/>
  <c r="M57" s="1"/>
  <c r="V58"/>
  <c r="R58" s="1"/>
  <c r="M58" s="1"/>
  <c r="V59"/>
  <c r="R59" s="1"/>
  <c r="M59" s="1"/>
  <c r="V60"/>
  <c r="R60" s="1"/>
  <c r="M60" s="1"/>
  <c r="V61"/>
  <c r="R61" s="1"/>
  <c r="M61" s="1"/>
  <c r="V62"/>
  <c r="R62" s="1"/>
  <c r="M62" s="1"/>
  <c r="V63"/>
  <c r="R63" s="1"/>
  <c r="M63" s="1"/>
  <c r="V64"/>
  <c r="R64" s="1"/>
  <c r="M64" s="1"/>
  <c r="V65"/>
  <c r="R65" s="1"/>
  <c r="M65" s="1"/>
  <c r="V66"/>
  <c r="R66" s="1"/>
  <c r="M66" s="1"/>
  <c r="V68"/>
  <c r="R68" s="1"/>
  <c r="M68" s="1"/>
  <c r="V71"/>
  <c r="R71" s="1"/>
  <c r="M71" s="1"/>
  <c r="V70"/>
  <c r="R70" s="1"/>
  <c r="M70" s="1"/>
  <c r="V73"/>
  <c r="R73" s="1"/>
  <c r="M73" s="1"/>
  <c r="V69"/>
  <c r="R69" s="1"/>
  <c r="M69" s="1"/>
  <c r="V72"/>
  <c r="R72" s="1"/>
  <c r="M72" s="1"/>
  <c r="V74"/>
  <c r="R74" s="1"/>
  <c r="M74" s="1"/>
  <c r="V75"/>
  <c r="R75" s="1"/>
  <c r="M75" s="1"/>
  <c r="V76"/>
  <c r="R76" s="1"/>
  <c r="M76" s="1"/>
  <c r="J117"/>
  <c r="M22" l="1"/>
  <c r="R22"/>
  <c r="J99"/>
  <c r="J106"/>
  <c r="G106"/>
  <c r="G105" l="1"/>
  <c r="J105"/>
  <c r="J114"/>
  <c r="G114"/>
  <c r="J109"/>
  <c r="G109"/>
  <c r="J112"/>
  <c r="G112"/>
  <c r="G111"/>
  <c r="J110"/>
  <c r="G110"/>
  <c r="J113"/>
  <c r="G113"/>
  <c r="J116"/>
  <c r="G117"/>
  <c r="G116"/>
  <c r="J118"/>
  <c r="G118"/>
  <c r="J115"/>
  <c r="G115"/>
  <c r="J103"/>
  <c r="G103"/>
  <c r="J104"/>
  <c r="G104"/>
  <c r="J98" l="1"/>
  <c r="G98"/>
  <c r="J97"/>
  <c r="G97"/>
  <c r="J96"/>
  <c r="G96"/>
  <c r="J95"/>
  <c r="G95"/>
  <c r="J94"/>
  <c r="G94"/>
  <c r="J93"/>
  <c r="G93"/>
  <c r="J92"/>
  <c r="G92"/>
  <c r="J91"/>
  <c r="G91"/>
  <c r="J90"/>
  <c r="G90"/>
  <c r="J89"/>
  <c r="G89"/>
  <c r="J31"/>
  <c r="G31"/>
  <c r="J88"/>
  <c r="G88"/>
  <c r="J87"/>
  <c r="G87"/>
  <c r="J86"/>
  <c r="G86"/>
  <c r="J85"/>
  <c r="G85"/>
  <c r="J84"/>
  <c r="G84"/>
  <c r="J83"/>
  <c r="G83"/>
  <c r="J82"/>
  <c r="G82"/>
  <c r="J81"/>
  <c r="G81"/>
  <c r="J80"/>
  <c r="G80"/>
  <c r="J79"/>
  <c r="G79"/>
  <c r="J78"/>
  <c r="G78"/>
  <c r="J77"/>
  <c r="G77"/>
  <c r="J76"/>
  <c r="G76"/>
  <c r="J75"/>
  <c r="G75"/>
  <c r="J74"/>
  <c r="G74"/>
  <c r="J72"/>
  <c r="G72"/>
  <c r="J69"/>
  <c r="G69"/>
  <c r="J73"/>
  <c r="G73"/>
  <c r="J70"/>
  <c r="G70"/>
  <c r="J71"/>
  <c r="G71"/>
  <c r="J68"/>
  <c r="G68"/>
  <c r="J66"/>
  <c r="G66"/>
  <c r="J65"/>
  <c r="G65"/>
  <c r="J64"/>
  <c r="G64"/>
  <c r="J63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J38"/>
  <c r="G38"/>
  <c r="J37"/>
  <c r="G37"/>
  <c r="J36"/>
  <c r="G36"/>
  <c r="J35"/>
  <c r="G35"/>
  <c r="J34"/>
  <c r="G34"/>
  <c r="J33"/>
  <c r="G33"/>
  <c r="J29"/>
  <c r="G29"/>
  <c r="J28"/>
  <c r="G28"/>
  <c r="J27"/>
  <c r="G27"/>
  <c r="J26"/>
  <c r="G26"/>
  <c r="J25"/>
  <c r="G25"/>
  <c r="J24"/>
  <c r="J22" s="1"/>
  <c r="G24"/>
  <c r="G22" i="5" l="1"/>
  <c r="N16"/>
  <c r="N18" s="1"/>
  <c r="N22" l="1"/>
  <c r="N24" s="1"/>
  <c r="G24"/>
  <c r="F67" i="4"/>
  <c r="F19"/>
</calcChain>
</file>

<file path=xl/sharedStrings.xml><?xml version="1.0" encoding="utf-8"?>
<sst xmlns="http://schemas.openxmlformats.org/spreadsheetml/2006/main" count="595" uniqueCount="525">
  <si>
    <t>№ п/п</t>
  </si>
  <si>
    <t>Наименование мероприятия</t>
  </si>
  <si>
    <t>Срок исполнения</t>
  </si>
  <si>
    <t>Источник финансирования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</si>
  <si>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</si>
  <si>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</si>
  <si>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</si>
  <si>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</si>
  <si>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</si>
  <si>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</si>
  <si>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</si>
  <si>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</si>
  <si>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Итого:</t>
  </si>
  <si>
    <t>Исполнители</t>
  </si>
  <si>
    <t xml:space="preserve">уменьшение количества аварийных многоквартирных домов </t>
  </si>
  <si>
    <t>2019-2026 годы</t>
  </si>
  <si>
    <t>Приложение 1</t>
  </si>
  <si>
    <t>Система программных мероприятий</t>
  </si>
  <si>
    <t xml:space="preserve">комитет ЖКХ, ТЭК, транспорта и связи администрации Энгельсского муниципального района </t>
  </si>
  <si>
    <t>Ожидаемые результаты</t>
  </si>
  <si>
    <t xml:space="preserve">Показатели </t>
  </si>
  <si>
    <t>Приложение 3</t>
  </si>
  <si>
    <t>Площадь расселяемого жилья</t>
  </si>
  <si>
    <t>Количество расселяемых домов</t>
  </si>
  <si>
    <t>Количество расселяемых жилых помещений</t>
  </si>
  <si>
    <t>Показатели выполнения программных мероприятий</t>
  </si>
  <si>
    <t>Оценка объектов недвижимости</t>
  </si>
  <si>
    <t>Приложение 2</t>
  </si>
  <si>
    <t>Перечень аварийных многоквартирных домов</t>
  </si>
  <si>
    <t>Адрес МКД</t>
  </si>
  <si>
    <t>Документ, подтверждающий признание МКД аварийным</t>
  </si>
  <si>
    <t>Нормативный правовой акт</t>
  </si>
  <si>
    <t>Планируемая дата окончания переселения МКД</t>
  </si>
  <si>
    <t>Планируемая дата сноса МКД</t>
  </si>
  <si>
    <t>Расселяемая площадь жилых помещений</t>
  </si>
  <si>
    <t>Стоимость программных мероприятий</t>
  </si>
  <si>
    <t>Всего</t>
  </si>
  <si>
    <t>в том числе</t>
  </si>
  <si>
    <t>Всего:</t>
  </si>
  <si>
    <t>в том числе:</t>
  </si>
  <si>
    <t>собственность</t>
  </si>
  <si>
    <t xml:space="preserve">стоимость оценки объектов недвижимости </t>
  </si>
  <si>
    <t>частная</t>
  </si>
  <si>
    <t>муниципальная</t>
  </si>
  <si>
    <t>ед.</t>
  </si>
  <si>
    <t>кв.м</t>
  </si>
  <si>
    <t>руб.</t>
  </si>
  <si>
    <t>Всего  по программе на  2019-2026 годы:</t>
  </si>
  <si>
    <t>х</t>
  </si>
  <si>
    <t>12.07.2017 год №10</t>
  </si>
  <si>
    <t>02.08.2017 год № 3701</t>
  </si>
  <si>
    <t>г. Энгельс, ул.  Гоголя, д. 9</t>
  </si>
  <si>
    <t>02.11.2017 год № 27</t>
  </si>
  <si>
    <t>29.11.2017 год № 6137</t>
  </si>
  <si>
    <t xml:space="preserve"> г. Энгельс, ул.  Гоголя, д. 13</t>
  </si>
  <si>
    <t>15.12.2017 год № 34</t>
  </si>
  <si>
    <t>28.12.2017 год № 6803</t>
  </si>
  <si>
    <t>16.05.2018 год № 51</t>
  </si>
  <si>
    <t>15.06.2018 год № 2751</t>
  </si>
  <si>
    <t>22.01.2019 год № 10</t>
  </si>
  <si>
    <t>21.02.2019 год № 750</t>
  </si>
  <si>
    <t>г. Энгельс, ул.  Тургенева, д. 29</t>
  </si>
  <si>
    <t>04.04.2018 года № 32</t>
  </si>
  <si>
    <t>06.04.2018 год №  1585</t>
  </si>
  <si>
    <t>г. Энгельс, ул.  Тургенева, д. 30</t>
  </si>
  <si>
    <t>04.04.2018 года № 33</t>
  </si>
  <si>
    <t>06.04.2018 год №  1583</t>
  </si>
  <si>
    <t>г. Энгельс, ул.  Тургенева, д. 32</t>
  </si>
  <si>
    <t>04.04.2018 года № 34</t>
  </si>
  <si>
    <t>06.04.2018 год №  1584</t>
  </si>
  <si>
    <t>г. Энгельс, ул.  Тургенева, д. 39</t>
  </si>
  <si>
    <t>04.04.2018 года № 35</t>
  </si>
  <si>
    <t>06.04.2018 год №  1580</t>
  </si>
  <si>
    <t>г. Энгельс, ул.  Тургенева, д. 41</t>
  </si>
  <si>
    <t>04.04.2018 года № 45</t>
  </si>
  <si>
    <t>06.04.2018 год №  1582</t>
  </si>
  <si>
    <t>г. Энгельс, ул.  Тургенева, д.48</t>
  </si>
  <si>
    <t>04.04.2018 года № 43</t>
  </si>
  <si>
    <t>06.04.2018 год №  1571</t>
  </si>
  <si>
    <t xml:space="preserve">г. Энгельс, ул.  Тургенева, д. 48А </t>
  </si>
  <si>
    <t>04.04.2018 года № 44</t>
  </si>
  <si>
    <t>06.04.2018 год №  1574</t>
  </si>
  <si>
    <t xml:space="preserve">г. Энгельс, ул.  Тургенева, д. 50 </t>
  </si>
  <si>
    <t>04.04.2018 года № 42</t>
  </si>
  <si>
    <t>06.04.2018 год №  1573</t>
  </si>
  <si>
    <t>г. Энгельс, ул.  Тургенева, д. 51</t>
  </si>
  <si>
    <t>04.04.2018 года № 36</t>
  </si>
  <si>
    <t>06.04.2018 год №  1579</t>
  </si>
  <si>
    <t>г. Энгельс, ул.  Тургенева, д.  52</t>
  </si>
  <si>
    <t>04.04.2018 года № 37</t>
  </si>
  <si>
    <t>06.04.2018 год №  1578</t>
  </si>
  <si>
    <t>г. Энгельс, ул.  Тургенева, д. 53</t>
  </si>
  <si>
    <t>04.04.2018 года № 38</t>
  </si>
  <si>
    <t>06.04.2018 год №  1577</t>
  </si>
  <si>
    <t>г. Энгельс, ул.  Тургенева, д. 54</t>
  </si>
  <si>
    <t>04.04.2018 года № 39</t>
  </si>
  <si>
    <t>06.04.2018 год №  1576</t>
  </si>
  <si>
    <t>г. Энгельс, ул.  Тургенева, д. 55</t>
  </si>
  <si>
    <t>04.04.2018 года № 40</t>
  </si>
  <si>
    <t>06.04.2018 год №  1575</t>
  </si>
  <si>
    <t xml:space="preserve">г. Энгельс, ул.  Тургенева, д. 56 </t>
  </si>
  <si>
    <t>04.04.2018 года № 41</t>
  </si>
  <si>
    <t>06.04.2018 год №  1572</t>
  </si>
  <si>
    <t>г. Энгельс, ул. Тургенева, д. 9</t>
  </si>
  <si>
    <t>04.04.2018 года № 46</t>
  </si>
  <si>
    <t>06.04.2018 год №  1581</t>
  </si>
  <si>
    <t>г. Энгельс, ул.  Тургенева, д. 1</t>
  </si>
  <si>
    <t>04.04.2018 года № 14</t>
  </si>
  <si>
    <t>09.04.2018 год №  1604</t>
  </si>
  <si>
    <t>г. Энгельс, ул.  Тургенева, д. 2</t>
  </si>
  <si>
    <t>04.04.2018 года № 15</t>
  </si>
  <si>
    <t>09.04.2018 год №  1603</t>
  </si>
  <si>
    <t>г. Энгельс, ул.  Тургенева, д. 20</t>
  </si>
  <si>
    <t>04.04.2018 года № 29</t>
  </si>
  <si>
    <t>09.04.2018 год №  1588</t>
  </si>
  <si>
    <t>г. Энгельс, ул.  Тургенева, д. 27</t>
  </si>
  <si>
    <t>04.04.2018 года № 30</t>
  </si>
  <si>
    <t>09.04.2018 год №  1587</t>
  </si>
  <si>
    <t>г. Энгельс, ул.  Тургенева, д. 28</t>
  </si>
  <si>
    <t>04.04.2018 года № 31</t>
  </si>
  <si>
    <t>09.04.2018 год №  1586</t>
  </si>
  <si>
    <t>г. Энгельс, ул. Тургенева, д. 3</t>
  </si>
  <si>
    <t>04.04.2018 года № 16</t>
  </si>
  <si>
    <t>09.04.2018 год №  1601</t>
  </si>
  <si>
    <t>г. Энгельс, ул. Тургенева, д. 4А</t>
  </si>
  <si>
    <t>04.04.2018 года № 17</t>
  </si>
  <si>
    <t>09.04.2018 год №  1602</t>
  </si>
  <si>
    <t>г. Энгельс, ул.  Тургенева, д. 6</t>
  </si>
  <si>
    <t>04.04.2018 года № 18</t>
  </si>
  <si>
    <t>09.04.2018 год №  1600</t>
  </si>
  <si>
    <t>г. Энгельс, ул.  Тургенева, д.  7</t>
  </si>
  <si>
    <t>04.04.2018 года № 19</t>
  </si>
  <si>
    <t>09.04.2018 год №  1599</t>
  </si>
  <si>
    <t>г. Энгельс, ул.  Тургенева, д. 8</t>
  </si>
  <si>
    <t>04.04.2018 года № 20</t>
  </si>
  <si>
    <t>09.04.2018 год №  1598</t>
  </si>
  <si>
    <t>г. Энгельс, ул.  Тургенева, д. 9Б</t>
  </si>
  <si>
    <t>04.04.2018 года № 21</t>
  </si>
  <si>
    <t>09.04.2018 год №  1597</t>
  </si>
  <si>
    <t>23.07.2018 год № 55</t>
  </si>
  <si>
    <t>10.08.2018 год № 3724</t>
  </si>
  <si>
    <t>23.07.2018 год № 62</t>
  </si>
  <si>
    <t>10.08.2018 год № 3713</t>
  </si>
  <si>
    <t>23.07.2018 год № 60</t>
  </si>
  <si>
    <t>10.08.2018 год № 3711</t>
  </si>
  <si>
    <t>23.07.2018 год № 71</t>
  </si>
  <si>
    <t>10.08.2018 год № 3722</t>
  </si>
  <si>
    <t>23.07.2018 год № 64</t>
  </si>
  <si>
    <t>10.08.2018 год № 3715</t>
  </si>
  <si>
    <t>23.07.2018 год № 56</t>
  </si>
  <si>
    <t>10.08.2018 год № 3723</t>
  </si>
  <si>
    <t>23.07.2018 год № 61</t>
  </si>
  <si>
    <t>10.08.2018 год № 3712</t>
  </si>
  <si>
    <t>г. Энгельс, ул.  Марины Расковой, д. 23</t>
  </si>
  <si>
    <t>23.07.2018 год № 65</t>
  </si>
  <si>
    <t>10.08.2018 год № 3716</t>
  </si>
  <si>
    <t>г. Энгельс, ул.  Маршала Василевского А.М., д. 35</t>
  </si>
  <si>
    <t>23.07.2018 год № 66</t>
  </si>
  <si>
    <t>10.08.2018 год № 3717</t>
  </si>
  <si>
    <t>г. Энгельс, ул.  Маршала Василевского А.М., д. 36</t>
  </si>
  <si>
    <t>23.07.2018 год № 67</t>
  </si>
  <si>
    <t>10.08.2018 год № 3718</t>
  </si>
  <si>
    <t>г. Энгельс, ул.  Маршала Василевского А.М., д. 37</t>
  </si>
  <si>
    <t>23.07.2018 год № 68</t>
  </si>
  <si>
    <t>10.08.2018 год № 3719</t>
  </si>
  <si>
    <t>г. Энгельс, ул.  Маршала Василевского А.М.,  д. 41</t>
  </si>
  <si>
    <t>23.07.2018 год № 69</t>
  </si>
  <si>
    <t>10.08.2018 год № 3720</t>
  </si>
  <si>
    <t>г. Энгельс, ул.  Полиграфическая, д. 79</t>
  </si>
  <si>
    <t>23.07.2018 год № 58</t>
  </si>
  <si>
    <t>10.08.2018 год № 3709</t>
  </si>
  <si>
    <t>г. Энгельс, ул.  Российская,  д. 50</t>
  </si>
  <si>
    <t>23.07.2018 год № 59</t>
  </si>
  <si>
    <t>10.08.2018 год № 3710</t>
  </si>
  <si>
    <t>г. Энгельс, ул.  Российская, д.  4</t>
  </si>
  <si>
    <t>23.07.2018 год № 54</t>
  </si>
  <si>
    <t>10.08.2018 год № 3707</t>
  </si>
  <si>
    <t>г. Энгельс, ул. Красноармейская, д. 41а</t>
  </si>
  <si>
    <t>23.07.2018 год № 70</t>
  </si>
  <si>
    <t>10.08.2018 год № 3721</t>
  </si>
  <si>
    <t>г. Энгельс, ул. Российская, д. 12</t>
  </si>
  <si>
    <t>23.07.2018 год № 57</t>
  </si>
  <si>
    <t>10.08.2018 год № 3708</t>
  </si>
  <si>
    <t>г. Энгельс, ул. Российская, д.52</t>
  </si>
  <si>
    <t>23.07.2018 год № 63</t>
  </si>
  <si>
    <t>10.08.2018 год № 3714</t>
  </si>
  <si>
    <t xml:space="preserve">г. Энгельс, ул.  2-я Короткая, д.1 </t>
  </si>
  <si>
    <t>09.11.2018 год № 73</t>
  </si>
  <si>
    <t>06.12.2018 год № 5356</t>
  </si>
  <si>
    <t>г. Энгельс, Энгельс-1, д. 11</t>
  </si>
  <si>
    <t>23.11.2018 год № 77</t>
  </si>
  <si>
    <t>11.12.2018 год № 5411</t>
  </si>
  <si>
    <t>г. Энгельс, Энгельс-1, д. 12</t>
  </si>
  <si>
    <t>23.11.2018 год № 78</t>
  </si>
  <si>
    <t>11.12.2018 год № 5409</t>
  </si>
  <si>
    <t>г. Энгельс, Энгельс-1, д. 6</t>
  </si>
  <si>
    <t>23.11.2018 год № 75</t>
  </si>
  <si>
    <t>11.12.2018 год № 5410</t>
  </si>
  <si>
    <t>г. Энгельс, Энгельс-1, д. 9</t>
  </si>
  <si>
    <t>23.11.2018 год № 76</t>
  </si>
  <si>
    <t>11.12.2018 год № 5408</t>
  </si>
  <si>
    <t>г. Энгельс, Энгельс-1, д. 14</t>
  </si>
  <si>
    <t>30.11.2018 год № 79</t>
  </si>
  <si>
    <t>26.12.2018 год № 5819</t>
  </si>
  <si>
    <t>г. Энгельс, Энгельс-1, д. 18</t>
  </si>
  <si>
    <t>30.11.2018 год № 80</t>
  </si>
  <si>
    <t>26.12.2018 год № 5821</t>
  </si>
  <si>
    <t>г. Энгельс, Энгельс-1, д. 30</t>
  </si>
  <si>
    <t>30.11.2018 год № 81</t>
  </si>
  <si>
    <t>26.12.2018 год № 5820</t>
  </si>
  <si>
    <t>г. Энгельс, Энгельс-1, д. 31</t>
  </si>
  <si>
    <t>30.11.2018 год № 82</t>
  </si>
  <si>
    <t>26.12.2018 год № 5816</t>
  </si>
  <si>
    <t>г. Энгельс, Энгельс-1, д. 33</t>
  </si>
  <si>
    <t>30.11.2018 год № 83</t>
  </si>
  <si>
    <t>26.12.2018 год № 5817</t>
  </si>
  <si>
    <t>г. Энгельс, Энгельс-1, д. 69</t>
  </si>
  <si>
    <t>30.11.2018 год № 84</t>
  </si>
  <si>
    <t>26.12.2018 год № 5822</t>
  </si>
  <si>
    <t>г. Энгельс, Энгельс-1, д. 70</t>
  </si>
  <si>
    <t>30.11.2018 год № 85</t>
  </si>
  <si>
    <t>26.12.2018 год № 5823</t>
  </si>
  <si>
    <t>г. Энгельс, Энгельс-1, д. 71</t>
  </si>
  <si>
    <t>30.11.2018 год № 86</t>
  </si>
  <si>
    <t>26.12.2018 год № 5818</t>
  </si>
  <si>
    <t>г. Энгельс, ул.  Тихая, д. 53 а</t>
  </si>
  <si>
    <t>30.11.2018 год № 87</t>
  </si>
  <si>
    <t>26.12.2018 год № 5815</t>
  </si>
  <si>
    <t>р.п. Приволжский, Энгельс-19,              ул.  Солнечная, д. 2а</t>
  </si>
  <si>
    <t>30.11.2018 год № 88</t>
  </si>
  <si>
    <t>26.12.2018 год № 5814</t>
  </si>
  <si>
    <t>г. Энгельс, Энгельс-1, д. 35</t>
  </si>
  <si>
    <t>29.12.2018 год № 89</t>
  </si>
  <si>
    <t>29.12.2018 год № 5864</t>
  </si>
  <si>
    <t>22.01.2019 год № 1</t>
  </si>
  <si>
    <t>21.02.2019 год № 747</t>
  </si>
  <si>
    <t>22.01.2019 год № 6</t>
  </si>
  <si>
    <t>21.02.2019 год № 753</t>
  </si>
  <si>
    <t>22.01.2019 год № 2</t>
  </si>
  <si>
    <t>21.02.2019 год № 748</t>
  </si>
  <si>
    <t>22.01.2019 год № 3</t>
  </si>
  <si>
    <t>21.02.2019 год № 749</t>
  </si>
  <si>
    <t>22.01.2019 год №8</t>
  </si>
  <si>
    <t>21.02.2019 год № 755</t>
  </si>
  <si>
    <t>22.01.2019 год № 4</t>
  </si>
  <si>
    <t>21.02.2019 год № 751</t>
  </si>
  <si>
    <t>22.01.2019 год № 7</t>
  </si>
  <si>
    <t>21.02.2019 год № 754</t>
  </si>
  <si>
    <t>22.01.2019 год № 5</t>
  </si>
  <si>
    <t>21.02.2019 год № 752</t>
  </si>
  <si>
    <t>г. Энгельс, 2 Микрорайон, д. 24</t>
  </si>
  <si>
    <t>22.01.2019 год № 9</t>
  </si>
  <si>
    <t>21.02.2019 год № 756</t>
  </si>
  <si>
    <t>г. Энгельс, ул.Тургенева, д. 47</t>
  </si>
  <si>
    <t>14.05.2019 год № 18</t>
  </si>
  <si>
    <t>17.05.2019 год № 2042</t>
  </si>
  <si>
    <t>г. Энгельс, ул. Студенческая д.193а</t>
  </si>
  <si>
    <t xml:space="preserve"> 25.03.2003 год  № 387</t>
  </si>
  <si>
    <t xml:space="preserve"> к муниципальной программе</t>
  </si>
  <si>
    <t xml:space="preserve"> "Переселение граждан Энгельсского</t>
  </si>
  <si>
    <t>муниципального района в 2019-2026 годах"</t>
  </si>
  <si>
    <t>Энгельсский район,  п.Геофизик, ул.Рабочая, д.9</t>
  </si>
  <si>
    <t>Энгельсский район, р.п. Приволжский, Мясокомбинатская, д. 20</t>
  </si>
  <si>
    <t>Энгельсский район, р.п. Приволжский, ул. Гагарина, д. 61 б</t>
  </si>
  <si>
    <t>Энгельсский район, р.п. Приволжский, ул. Мясокомбинат, д.  26</t>
  </si>
  <si>
    <t>Энгельсский район, р.п. Приволжский, ул. Мясокомбинат, д. 4</t>
  </si>
  <si>
    <t>Энгельсский район, р.п.Приволжский,  ул. Курчатова, д.18</t>
  </si>
  <si>
    <t>Приложение 4</t>
  </si>
  <si>
    <t>Адрес аварийного МКД</t>
  </si>
  <si>
    <t>Стоимость жилых помещений, находящиеся в собственности  Энгельсского муниципального района</t>
  </si>
  <si>
    <t>в том числе:</t>
  </si>
  <si>
    <t>г. Энгельс, ул.  Гоголя, д. 9, кв. 1</t>
  </si>
  <si>
    <t>г. Энгельс, ул.  Гоголя, д. 9, кв. 2</t>
  </si>
  <si>
    <t>г. Энгельс, ул.  Гоголя, д. 9, кв. 6</t>
  </si>
  <si>
    <t>г. Энгельс, ул.  Гоголя, д. 9, кв. 8</t>
  </si>
  <si>
    <t>г. Энгельс, ул.  Гоголя, д. 9, кв. 9</t>
  </si>
  <si>
    <t>г. Энгельс, ул.  Гоголя, д. 9, кв. 11</t>
  </si>
  <si>
    <t>г. Энгельс, ул.  Гоголя, д. 9, кв. 12</t>
  </si>
  <si>
    <t>г. Энгельс, ул.  Гоголя, д. 9, кв. 13</t>
  </si>
  <si>
    <t>г. Энгельс, ул.  Гоголя, д. 9, кв. 14</t>
  </si>
  <si>
    <t>г. Энгельс, ул.  Гоголя, д. 9, кв. 15</t>
  </si>
  <si>
    <t>г. Энгельс, ул.  Гоголя, д. 9, кв. 16</t>
  </si>
  <si>
    <t>г. Энгельс, ул.  Гоголя, д. 9, кв. 4</t>
  </si>
  <si>
    <t>Итого по г. Энгельс, ул.  Гоголя, д. 9:</t>
  </si>
  <si>
    <t>Итого по г. Энгельс, ул.  Гоголя, д. 13:</t>
  </si>
  <si>
    <t xml:space="preserve"> г. Энгельс, ул.  Гоголя, д. 13, кв. 1</t>
  </si>
  <si>
    <t xml:space="preserve"> г. Энгельс, ул.  Гоголя, д. 13, кв. 3</t>
  </si>
  <si>
    <t xml:space="preserve"> г. Энгельс, ул.  Гоголя, д. 13, кв. 4</t>
  </si>
  <si>
    <t xml:space="preserve"> г. Энгельс, ул.  Гоголя, д. 13, кв. 5</t>
  </si>
  <si>
    <t xml:space="preserve"> г. Энгельс, ул.  Гоголя, д. 13, кв. 6</t>
  </si>
  <si>
    <t xml:space="preserve"> г. Энгельс, ул.  Гоголя, д. 13, кв. 8</t>
  </si>
  <si>
    <t xml:space="preserve"> г. Энгельс, ул.  Гоголя, д. 13, кв. 9</t>
  </si>
  <si>
    <t xml:space="preserve"> г. Энгельс, ул.  Гоголя, д. 13, кв. 10</t>
  </si>
  <si>
    <t xml:space="preserve"> г. Энгельс, ул.  Гоголя, д. 13, кв. 11</t>
  </si>
  <si>
    <t xml:space="preserve"> г. Энгельс, ул.  Гоголя, д. 13, кв. 12</t>
  </si>
  <si>
    <t xml:space="preserve"> г. Энгельс, ул.  Гоголя, д. 13, кв. 7</t>
  </si>
  <si>
    <t xml:space="preserve">ул. Марины Расковой, д. 10 г, кв. 8 </t>
  </si>
  <si>
    <t>Всего  по программе:</t>
  </si>
  <si>
    <t>Реестр  предоставляемых жилых помещений</t>
  </si>
  <si>
    <t>предоставляемых собственникам,   в счет выплаты возмещения за изымаемое жилое помещение, в соответствии с отчетом об определении рыночной стоимости объекта оценки</t>
  </si>
  <si>
    <t xml:space="preserve">Адрес  предоставляемого жилого помещения </t>
  </si>
  <si>
    <t xml:space="preserve">Площадь предоставляемого жилого помещения </t>
  </si>
  <si>
    <t>предоставляемых по договорам социального найма, в соотвествии с балансовой стоимостью  (стоимостью приобретения)</t>
  </si>
  <si>
    <t xml:space="preserve">Энгельсский р-н, Энгельс-19, квартал 1, д. 1 </t>
  </si>
  <si>
    <t>08.11.2019 год № 22</t>
  </si>
  <si>
    <t>Энгельсский район, р.п. Приволжский, Мясокомбинат, д. 9а</t>
  </si>
  <si>
    <t>08.11.2019 год № 21</t>
  </si>
  <si>
    <t>г. Энгельс, ул.Одесская д.73</t>
  </si>
  <si>
    <t>12.12.2019 год № 28</t>
  </si>
  <si>
    <t>г. Энгельс, ул.Целинная д.9</t>
  </si>
  <si>
    <t>12.12.2019 год № 27</t>
  </si>
  <si>
    <t>г. Энгельс, ул. Марины Расковой, д. 17</t>
  </si>
  <si>
    <t>12.12.2019 год № 31</t>
  </si>
  <si>
    <t>г. Энгельс, ул. Трудовая, д. 8</t>
  </si>
  <si>
    <t>12.12.2019 год № 26</t>
  </si>
  <si>
    <t>12.12.2019 год № 24</t>
  </si>
  <si>
    <t>12.12.2019 год № 32</t>
  </si>
  <si>
    <t>12.12.2019 год № 29</t>
  </si>
  <si>
    <t>г. Энгельс, ул. Марины Расковой, д. 15</t>
  </si>
  <si>
    <t>12.12.2019 год № 30</t>
  </si>
  <si>
    <t>27.12.2019 год № 40</t>
  </si>
  <si>
    <t>24.01.2020 год № 235</t>
  </si>
  <si>
    <t>27.12.2019 год № 36</t>
  </si>
  <si>
    <t>24.01.2020 год № 236</t>
  </si>
  <si>
    <t>27.12.2019 год № 38</t>
  </si>
  <si>
    <t>24.01.2020 год № 237</t>
  </si>
  <si>
    <t>27.12.2019 год № 37</t>
  </si>
  <si>
    <t>24.01.2020 год № 238</t>
  </si>
  <si>
    <t>27.12.2019 год № 39</t>
  </si>
  <si>
    <t>24.01.2020 год № 259</t>
  </si>
  <si>
    <t>27.12.2019 год № 35</t>
  </si>
  <si>
    <t>24.01.2020 год № 240</t>
  </si>
  <si>
    <t>г. Энгельс, ул. Марины Расковой, д. 13</t>
  </si>
  <si>
    <t>27.12.2019 год № 41</t>
  </si>
  <si>
    <t>04.02.2020 год № 389</t>
  </si>
  <si>
    <t>24.01.2019 год № 43</t>
  </si>
  <si>
    <t>13.02.2020 год № 566</t>
  </si>
  <si>
    <t>24.01.2019 год № 42</t>
  </si>
  <si>
    <t>13.02.2020 год № 567</t>
  </si>
  <si>
    <t>24.01.2019 год № 44</t>
  </si>
  <si>
    <t>14.02.2020 год № 570</t>
  </si>
  <si>
    <t>г. Энгельс, ул.  Гоголя, д. 9, кв. 5</t>
  </si>
  <si>
    <t>г. Энгельс, ул.  Гоголя, д. 9, кв. 3</t>
  </si>
  <si>
    <t>г. Энгельс, ул.  Гоголя, д. 9, кв. 7</t>
  </si>
  <si>
    <t>ул. Марины Расковой, д.10 Г, кв. 53</t>
  </si>
  <si>
    <t>Итого по Энгельсский район, р.п. Приволжский, ул. Гагарина, д. 61 б:</t>
  </si>
  <si>
    <t>Итого по Энгельсский район, р.п. Приволжский, ул. Мясокомбинатская, д. 20:</t>
  </si>
  <si>
    <t>Энгельсский район, р.п. Приволжский,                   ул. Гагарина, д. 61 б/1</t>
  </si>
  <si>
    <t>Энгельсский район, р.п. Приволжский,                   ул. Гагарина, д. 61 б, кв. 2-22</t>
  </si>
  <si>
    <t>Энгельсский район, р.п. Приволжский,                   ул. Гагарина, д. 61 б, кв. 24</t>
  </si>
  <si>
    <t>комитет ЖКХ, ТЭК, транспорта и связи администрации Энгельсского муниципального района</t>
  </si>
  <si>
    <t>Энгельсский район, р.п. Приволжский,                   ул. Гагарина, д. 61 б, кв. 21</t>
  </si>
  <si>
    <t xml:space="preserve"> ул. Марины Расковой, д.10 Г, кв.  110</t>
  </si>
  <si>
    <t xml:space="preserve">ул. Марины Расковой, д.10 Г, кв. 109 </t>
  </si>
  <si>
    <t xml:space="preserve"> ул. Менделеева, д. 15, кв.37 </t>
  </si>
  <si>
    <t>г. Энгельс ул. Тургенева, д. 30, кв. 2</t>
  </si>
  <si>
    <t>г. Энгельс ул. Тургенева, д. 30, кв. 3</t>
  </si>
  <si>
    <t>г. Энгельс ул. Тургенева, д. 30, кв. 4</t>
  </si>
  <si>
    <t>г. Энгельс ул. Тургенева, д. 30, кв. 10</t>
  </si>
  <si>
    <t>г. Энгельс ул. Тургенева, д. 32, кв. 3</t>
  </si>
  <si>
    <t>г. Энгельс ул. Тургенева, д. 32, кв. 7</t>
  </si>
  <si>
    <t>г. Энгельс ул. Тургенева, д. 32, кв. 8</t>
  </si>
  <si>
    <t>г. Энгельс ул. Тургенева, д. 32, кв. 11</t>
  </si>
  <si>
    <t>ул. Студенческая, д. 183 ж, кв. 71</t>
  </si>
  <si>
    <t>Итого по г. Энгельс ул. Тургенева, д. 30:</t>
  </si>
  <si>
    <t>Итого по г. Энгельс ул. Тургенева, д. 32:</t>
  </si>
  <si>
    <t>приобретение  жилых помещений</t>
  </si>
  <si>
    <t>20.11.2019 год № 5136</t>
  </si>
  <si>
    <t>20.11.2019 год № 5135</t>
  </si>
  <si>
    <t>26.12.2019 год № 5806</t>
  </si>
  <si>
    <t>26.12.2019 год № 5807</t>
  </si>
  <si>
    <t>26.12.2019 год № 5800</t>
  </si>
  <si>
    <t>26.12.2019 год № 5805</t>
  </si>
  <si>
    <t>26.12.2019 год № 5804</t>
  </si>
  <si>
    <t>26.12.2019 год № 5803</t>
  </si>
  <si>
    <t>26.12.2019 год № 5801</t>
  </si>
  <si>
    <t>26.12.2019 год № 5802</t>
  </si>
  <si>
    <t>Приобретение  жилых помещений</t>
  </si>
  <si>
    <t>Энгельсский район,  р.п. Приволжский,           ул. Мясокомбинатская, д. 14</t>
  </si>
  <si>
    <t>Энгельсский район, п. Прилужный,            ул. Рабочая, д. 13</t>
  </si>
  <si>
    <t>Энгельсский район, п. Прилужный,             ул. Рабочая, д. 9</t>
  </si>
  <si>
    <t>г. Энгельс, ул. Космонавтов,  д. 4</t>
  </si>
  <si>
    <t>Энгельсский район, рп Приволжский,           Энгельс-19,   6-й квартал,  д. 1</t>
  </si>
  <si>
    <t>г. Энгельс, 5-й  Студенческий проезд,              д. 9</t>
  </si>
  <si>
    <t>г. Энгельс, 5-й  Студенческий проезд,            д. 11</t>
  </si>
  <si>
    <t>24.02.2020 год  № 46</t>
  </si>
  <si>
    <t>18.03.2020 год № 939</t>
  </si>
  <si>
    <t>г. Энгельс, ул. Студенческая д. 4</t>
  </si>
  <si>
    <t>Итого по г. Энгельс ул. Тургенева, д. 29:</t>
  </si>
  <si>
    <t>г. Энгельс ул. Тургенева, д. 29, кв. 9</t>
  </si>
  <si>
    <t>средства областного бюджета</t>
  </si>
  <si>
    <t xml:space="preserve">средства местного бюджета </t>
  </si>
  <si>
    <t>Достигнутые показатели (прогнозно) по годам</t>
  </si>
  <si>
    <t>бюджет Энгельсского муниципального района</t>
  </si>
  <si>
    <t xml:space="preserve"> областной бюджет</t>
  </si>
  <si>
    <t xml:space="preserve"> Выплата возмещения за изымаемое помещение, расположенное в аварийном многоквартирном доме</t>
  </si>
  <si>
    <t xml:space="preserve">ИТОГО выплата возмещения за изымаемое помещение, расположенное в аварийном многоквартирном доме </t>
  </si>
  <si>
    <t>ИТОГО общий объем финансирования Программы</t>
  </si>
  <si>
    <t>ВСЕГО общий объем финансирования Программы</t>
  </si>
  <si>
    <t>выплата возмещения за изымаемое помещение, расположенное в аварийном многоквартирном доме</t>
  </si>
  <si>
    <t>г. Энгельс, Энгельс-1, д. 1</t>
  </si>
  <si>
    <t>г. Энгельс, Энгельс -1, д. 13</t>
  </si>
  <si>
    <t>г. Энгельс, Энгельс-1, д. 2</t>
  </si>
  <si>
    <t>г. Энгельс,  Энгельс-1, д. 3</t>
  </si>
  <si>
    <t>г. Энгельс,  Энгельс-1, д. 38</t>
  </si>
  <si>
    <t>г. Энгельс,  Энгельс-1, д.4</t>
  </si>
  <si>
    <t>г. Энгельс, Энгельс-1, д. 68</t>
  </si>
  <si>
    <t>г. Энгельс, Энгельс-1, д. 8</t>
  </si>
  <si>
    <t>г. Энгельс, Энгельс-1, д. 17</t>
  </si>
  <si>
    <t>г. Энгельс, Энгельс-1, д. 22</t>
  </si>
  <si>
    <t>г. Энгельс, Энгельс-1, д. 26</t>
  </si>
  <si>
    <t>г. Энгельс, Энгельс-1, д. 36</t>
  </si>
  <si>
    <t>г. Энгельс, Энгельс-1, д. 39</t>
  </si>
  <si>
    <t>г. Энгельс, Энгельс-1, д. 40</t>
  </si>
  <si>
    <t>г. Энгельс, Энгельс-1, д. 23</t>
  </si>
  <si>
    <t>г. Энгельс, Энгельс-1, д. 5</t>
  </si>
  <si>
    <t>г. Энгельс, Энгельс-1, д. 37</t>
  </si>
  <si>
    <t xml:space="preserve">проспект Химиков, д. 3/23, кв. 76 </t>
  </si>
  <si>
    <t>проспект Химиков, д.3 д, кв. 179</t>
  </si>
  <si>
    <t xml:space="preserve">проспект Химиков, д. 3/1, кв. 54 </t>
  </si>
  <si>
    <t>проспект Химиков, д.3а, кв. 129</t>
  </si>
  <si>
    <t>проспект Химиков, д.3/1, кв. 93</t>
  </si>
  <si>
    <t xml:space="preserve">проспект Химиков, д.3/1, кв. 148 </t>
  </si>
  <si>
    <t xml:space="preserve">проспект  Химиков, д.3 д,  кв. 134 </t>
  </si>
  <si>
    <t xml:space="preserve">проспект  Химиков, д. 3/25, кв. 67 </t>
  </si>
  <si>
    <t xml:space="preserve">проспект  Химиков, д. 3 и, кв. 70 </t>
  </si>
  <si>
    <t xml:space="preserve">проспект  Химиков, д. 3/9, кв. 72 </t>
  </si>
  <si>
    <t>проспект  Химиков, д. 3/28, кв. 58</t>
  </si>
  <si>
    <t>проспект  Химиков, д. 3/2, кв. 55</t>
  </si>
  <si>
    <t>проспект Химиков, д.3 д, кв. 144</t>
  </si>
  <si>
    <t xml:space="preserve">проспект Химиков, д. 3/16, кв. 95 </t>
  </si>
  <si>
    <t xml:space="preserve">проспект Химиков, д. 3/9, кв. 152 </t>
  </si>
  <si>
    <t xml:space="preserve">проспект  Химиков, д.3д, кв. 139 </t>
  </si>
  <si>
    <t xml:space="preserve">проспект  Химиков, д.3 д, кв. 185 </t>
  </si>
  <si>
    <t xml:space="preserve">проспект  Химиков, д. 3/16, кв. 136 </t>
  </si>
  <si>
    <t xml:space="preserve">проспект  Химиков, д.3/1,  кв. 45 </t>
  </si>
  <si>
    <t xml:space="preserve">проспект  Химиков, д. 3/28, кв. 108 </t>
  </si>
  <si>
    <t xml:space="preserve">проспект  Химиков, д. 3/23, кв. 77 </t>
  </si>
  <si>
    <t xml:space="preserve">проспект  Химиков, д.3а, кв. 208 </t>
  </si>
  <si>
    <t xml:space="preserve">проспект  Химиков, д.3а, кв. 193 </t>
  </si>
  <si>
    <t>проспект  Химиков, д. 3/9, кв. 12</t>
  </si>
  <si>
    <t xml:space="preserve">проспект Химиков, д.3/1, кв. 124 </t>
  </si>
  <si>
    <t xml:space="preserve">проспект  Химиков, д. 3 к, кв. 28 </t>
  </si>
  <si>
    <t>проспект  Химиков, д.3/1, кв. 28</t>
  </si>
  <si>
    <t>проспект  Химиков, д.3 а, кв. 190</t>
  </si>
  <si>
    <t xml:space="preserve">проспект  Химиков, д. 3 к, кв. 44 </t>
  </si>
  <si>
    <t xml:space="preserve">проспект   Химиков, 3 и, кв. 66 </t>
  </si>
  <si>
    <t>проспект  Химиков, д.3а, кв. 192</t>
  </si>
  <si>
    <t xml:space="preserve">проспект  Химиков, д. 3к, кв. 27 </t>
  </si>
  <si>
    <t xml:space="preserve">проспект  Химиков, д.3а,  кв. 30 </t>
  </si>
  <si>
    <t>проспект  Химиков, д. 3/2, кв. 48</t>
  </si>
  <si>
    <t xml:space="preserve">проспект  Химиков, д. 3/9, кв. 168 </t>
  </si>
  <si>
    <t>проспект  Химиков, д.3/23, кв. 94</t>
  </si>
  <si>
    <t xml:space="preserve">проспект  Химиков, д.3а, кв. 214 </t>
  </si>
  <si>
    <t>проспект  Химиков, д.3/16, кв. 41</t>
  </si>
  <si>
    <t>проспект  Химиков, д.3 д, кв. 150</t>
  </si>
  <si>
    <t>проспект  Химиков, д. 3/9, кв. 70</t>
  </si>
  <si>
    <t>проспект Химиков, д. 3 и, кв. 101</t>
  </si>
  <si>
    <t>проспект  Химиков, д. 3/16, кв. 8</t>
  </si>
  <si>
    <t>проспект  Химиков, д. 3а, кв. 161</t>
  </si>
  <si>
    <t>проспект Химиков, д. 3и, кв. 46</t>
  </si>
  <si>
    <t>проспект  Химиков, д. 3/23, кв. 115</t>
  </si>
  <si>
    <t>проспект  Химиков, д. 3 и, кв. 95</t>
  </si>
  <si>
    <t>проспект Химиков, д. 3/16, кв. 198</t>
  </si>
  <si>
    <t xml:space="preserve">комитет жилищно-коммунального хозяйства, топливно-энергетического комплекса, транспорта и связи администрации Энгельсского муниципального района </t>
  </si>
  <si>
    <t>Энгельсский район, р.п. Приволжский,                 ул. Мясокомбинатская, д. 20, кв. 1</t>
  </si>
  <si>
    <t>Энгельсский район, р.п. Приволжский, ул.Мясокомбинатская, д. 20, кв. 3</t>
  </si>
  <si>
    <t>Энгельсский район, р.п. Приволжский, ул.Мясокомбинатская, д. 20, кв. 4</t>
  </si>
  <si>
    <t>Энгельсский район, р.п. Приволжский, ул.Мясокомбинатская, д. 20, кв. 5</t>
  </si>
  <si>
    <t>Энгельсский район, р.п. Приволжский, ул.Мясокомбинатская, д. 20, кв. 6</t>
  </si>
  <si>
    <t>Энгельсский район, р.п. Приволжский, ул.Мясокомбинатская, д. 20, кв. 7</t>
  </si>
  <si>
    <t xml:space="preserve">Энгельсский район, р.п. Приволжский, ул.Мясокомбинатская, д. 20, кв. 9 </t>
  </si>
  <si>
    <t>Энгельсский район, р.п. Приволжский, ул.Мясокомбинатская, д. 20, кв. 10</t>
  </si>
  <si>
    <t>Энгельсский район, р.п. Приволжский, ул.Мясокомбинатская, д. 20, кв. 11</t>
  </si>
  <si>
    <t>Энгельсский район, р.п. Приволжский, ул.Мясокомбинатская, д. 20, кв. 2</t>
  </si>
  <si>
    <t>стоимость                                           мероприятий по сносу  объекта</t>
  </si>
  <si>
    <t>стоимость услуг по изготовлению проекта организации работ по сносу объекта</t>
  </si>
  <si>
    <t>стоимость услуг по изготовлению акта обследования объекта</t>
  </si>
  <si>
    <t>Изготовление проекта организации работ по сносу объекта</t>
  </si>
  <si>
    <t>Изготовление акта обследования объекта</t>
  </si>
  <si>
    <t>муниципальное казенное учреждение "Энгельсская недвижимость"</t>
  </si>
  <si>
    <t>2020-2026 годы</t>
  </si>
  <si>
    <t>Мероприятия по сносу  объекта</t>
  </si>
  <si>
    <t>г. Энгельс ул. Тургенева, д. 30, кв. 8</t>
  </si>
  <si>
    <t>проспект  Химиков, д. 3/28, кв. 74</t>
  </si>
  <si>
    <t>г. Энгельс,  пл. Ленина, д. 22</t>
  </si>
  <si>
    <t>г.Энгельс, г.Энгельс-1, д. 25</t>
  </si>
  <si>
    <t>г.Энгельс, г.Энгельс-1, д. 28</t>
  </si>
  <si>
    <t>г.Энгельс, Энгельс-1, д. 35, кв. 1</t>
  </si>
  <si>
    <t>г.Энгельс, Энгельс-1, д. 35, кв. 10</t>
  </si>
  <si>
    <t>г.Энгельс, Энгельс-1, д. 35, кв. 11</t>
  </si>
  <si>
    <t>г.Энгельс, Энгельс-1, д. 35, кв. 25</t>
  </si>
  <si>
    <t xml:space="preserve">проспект  Химиков, д.3/23,  кв. 89 </t>
  </si>
  <si>
    <t>г.Энгельс, Энгельс-1, д. 35, кв. 31</t>
  </si>
  <si>
    <t xml:space="preserve"> проспект Химиков д.3/23 кв.163 </t>
  </si>
  <si>
    <t>Итого по г. Энгельс  Энгельс-1, д. 35:</t>
  </si>
  <si>
    <t>г. Энгельс ул. Тургенева, д. 29, кв. 5</t>
  </si>
  <si>
    <t>проспект  Химиков, д. 3/9, кв. 42</t>
  </si>
  <si>
    <t>02.10.2020 год № 63</t>
  </si>
  <si>
    <t>15.10.2020 год № 3668</t>
  </si>
  <si>
    <t>05.11.2020 год № 66</t>
  </si>
  <si>
    <t>26.11.2020 год № 4251</t>
  </si>
  <si>
    <t>05.11.2020 год № 65</t>
  </si>
  <si>
    <t>26.11.2020 год № 4252</t>
  </si>
  <si>
    <t xml:space="preserve">к постановлению администрации Энгельсского </t>
  </si>
  <si>
    <t xml:space="preserve">муниципального района </t>
  </si>
  <si>
    <t xml:space="preserve"> </t>
  </si>
  <si>
    <t>Энгельсского  муниципального района в 2019-2026 годах"</t>
  </si>
  <si>
    <t xml:space="preserve">к постановлению администрации Энгельсского муниципального </t>
  </si>
  <si>
    <t>к муниципальной программе  "Переселение граждан</t>
  </si>
  <si>
    <t xml:space="preserve"> 01.04.2003 год № 1674</t>
  </si>
  <si>
    <t>Итого по г. Энгельс, ул. Студенческая д.193а:</t>
  </si>
  <si>
    <t xml:space="preserve"> г. Энгельс, ул. Студенческая д.193а, кв. 12</t>
  </si>
  <si>
    <t xml:space="preserve"> г. Энгельс, ул. Студенческая д.193а, кв. 15</t>
  </si>
  <si>
    <t xml:space="preserve">проспект Химиков д.3/28, кв.15 </t>
  </si>
  <si>
    <t xml:space="preserve">г. Энгельс-1, д.82, кв. 62 </t>
  </si>
  <si>
    <t xml:space="preserve">г. Энгельс-1 д.82, кв. 54 </t>
  </si>
  <si>
    <t xml:space="preserve">г. Энгельс-1 д.77, кв. 12 </t>
  </si>
  <si>
    <t xml:space="preserve">ул. Марины Расковой д.10г кв.116 </t>
  </si>
  <si>
    <t xml:space="preserve">к постановлению администрации Энгельсского муниципального района </t>
  </si>
  <si>
    <t xml:space="preserve">к муниципальной программе  "Переселение граждан Энгельсского </t>
  </si>
  <si>
    <t>Энгельсского муниципального района  в 2019-2026 годах"</t>
  </si>
  <si>
    <t>Объем финансирования (руб.)</t>
  </si>
  <si>
    <t xml:space="preserve"> от 05.07.2021 года № 2430</t>
  </si>
  <si>
    <t>района от  05.07.2021 года № 2430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</si>
</sst>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3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6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00">
    <xf numFmtId="0" fontId="0" fillId="0" borderId="0" xfId="0"/>
    <xf numFmtId="0" fontId="4" fillId="0" borderId="1" xfId="0" applyFont="1" applyBorder="1" applyAlignment="1">
      <alignment horizontal="center"/>
    </xf>
    <xf numFmtId="0" fontId="5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left" vertical="justify" wrapText="1"/>
    </xf>
    <xf numFmtId="0" fontId="7" fillId="3" borderId="1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 vertical="justify" wrapText="1"/>
    </xf>
    <xf numFmtId="0" fontId="7" fillId="3" borderId="0" xfId="0" applyFont="1" applyFill="1"/>
    <xf numFmtId="0" fontId="8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3" fontId="7" fillId="3" borderId="0" xfId="0" applyNumberFormat="1" applyFont="1" applyFill="1" applyBorder="1" applyAlignment="1">
      <alignment horizontal="center"/>
    </xf>
    <xf numFmtId="4" fontId="7" fillId="3" borderId="0" xfId="0" applyNumberFormat="1" applyFont="1" applyFill="1" applyBorder="1" applyAlignment="1">
      <alignment horizontal="center"/>
    </xf>
    <xf numFmtId="0" fontId="8" fillId="3" borderId="0" xfId="0" applyFont="1" applyFill="1" applyBorder="1"/>
    <xf numFmtId="0" fontId="7" fillId="3" borderId="0" xfId="0" applyFont="1" applyFill="1" applyBorder="1"/>
    <xf numFmtId="0" fontId="7" fillId="3" borderId="1" xfId="0" applyFont="1" applyFill="1" applyBorder="1" applyAlignment="1">
      <alignment vertical="justify"/>
    </xf>
    <xf numFmtId="0" fontId="0" fillId="0" borderId="0" xfId="0"/>
    <xf numFmtId="0" fontId="14" fillId="3" borderId="0" xfId="0" applyFont="1" applyFill="1"/>
    <xf numFmtId="43" fontId="9" fillId="3" borderId="1" xfId="1" applyFont="1" applyFill="1" applyBorder="1" applyAlignment="1">
      <alignment horizontal="center"/>
    </xf>
    <xf numFmtId="43" fontId="7" fillId="3" borderId="1" xfId="1" applyFont="1" applyFill="1" applyBorder="1" applyAlignment="1">
      <alignment horizontal="center"/>
    </xf>
    <xf numFmtId="43" fontId="7" fillId="3" borderId="1" xfId="0" applyNumberFormat="1" applyFont="1" applyFill="1" applyBorder="1" applyAlignment="1">
      <alignment horizontal="left" wrapText="1"/>
    </xf>
    <xf numFmtId="43" fontId="7" fillId="3" borderId="1" xfId="1" applyFont="1" applyFill="1" applyBorder="1" applyAlignment="1">
      <alignment horizontal="left" wrapText="1"/>
    </xf>
    <xf numFmtId="4" fontId="7" fillId="3" borderId="1" xfId="0" applyNumberFormat="1" applyFont="1" applyFill="1" applyBorder="1" applyAlignment="1">
      <alignment horizontal="right"/>
    </xf>
    <xf numFmtId="43" fontId="7" fillId="3" borderId="1" xfId="0" applyNumberFormat="1" applyFont="1" applyFill="1" applyBorder="1" applyAlignment="1"/>
    <xf numFmtId="43" fontId="7" fillId="3" borderId="1" xfId="1" applyFont="1" applyFill="1" applyBorder="1" applyAlignment="1"/>
    <xf numFmtId="43" fontId="9" fillId="3" borderId="1" xfId="1" applyFont="1" applyFill="1" applyBorder="1" applyAlignment="1">
      <alignment horizontal="center" wrapText="1"/>
    </xf>
    <xf numFmtId="43" fontId="7" fillId="3" borderId="1" xfId="1" applyFont="1" applyFill="1" applyBorder="1" applyAlignment="1">
      <alignment wrapText="1"/>
    </xf>
    <xf numFmtId="43" fontId="7" fillId="3" borderId="1" xfId="1" applyFont="1" applyFill="1" applyBorder="1" applyAlignment="1">
      <alignment horizontal="center" wrapText="1"/>
    </xf>
    <xf numFmtId="0" fontId="9" fillId="3" borderId="0" xfId="0" applyFont="1" applyFill="1"/>
    <xf numFmtId="43" fontId="9" fillId="3" borderId="1" xfId="0" applyNumberFormat="1" applyFont="1" applyFill="1" applyBorder="1" applyAlignment="1">
      <alignment horizontal="center"/>
    </xf>
    <xf numFmtId="4" fontId="9" fillId="3" borderId="1" xfId="0" applyNumberFormat="1" applyFont="1" applyFill="1" applyBorder="1" applyAlignment="1">
      <alignment horizontal="right"/>
    </xf>
    <xf numFmtId="2" fontId="7" fillId="3" borderId="1" xfId="0" applyNumberFormat="1" applyFont="1" applyFill="1" applyBorder="1" applyAlignment="1">
      <alignment horizontal="center"/>
    </xf>
    <xf numFmtId="43" fontId="9" fillId="3" borderId="1" xfId="0" applyNumberFormat="1" applyFont="1" applyFill="1" applyBorder="1"/>
    <xf numFmtId="4" fontId="7" fillId="3" borderId="1" xfId="0" applyNumberFormat="1" applyFont="1" applyFill="1" applyBorder="1" applyAlignment="1">
      <alignment horizontal="center" wrapText="1"/>
    </xf>
    <xf numFmtId="2" fontId="7" fillId="3" borderId="1" xfId="0" applyNumberFormat="1" applyFont="1" applyFill="1" applyBorder="1" applyAlignment="1">
      <alignment horizontal="center" wrapText="1"/>
    </xf>
    <xf numFmtId="0" fontId="7" fillId="3" borderId="0" xfId="0" applyFont="1" applyFill="1" applyAlignment="1">
      <alignment horizontal="center"/>
    </xf>
    <xf numFmtId="2" fontId="7" fillId="3" borderId="1" xfId="0" applyNumberFormat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right"/>
    </xf>
    <xf numFmtId="2" fontId="7" fillId="3" borderId="1" xfId="0" applyNumberFormat="1" applyFont="1" applyFill="1" applyBorder="1"/>
    <xf numFmtId="0" fontId="15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left" vertical="justify" wrapText="1"/>
    </xf>
    <xf numFmtId="3" fontId="15" fillId="3" borderId="1" xfId="0" applyNumberFormat="1" applyFont="1" applyFill="1" applyBorder="1" applyAlignment="1">
      <alignment horizontal="center"/>
    </xf>
    <xf numFmtId="4" fontId="15" fillId="3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5" fillId="3" borderId="0" xfId="0" applyFont="1" applyFill="1"/>
    <xf numFmtId="0" fontId="15" fillId="3" borderId="0" xfId="0" applyFont="1" applyFill="1" applyAlignment="1">
      <alignment horizontal="center"/>
    </xf>
    <xf numFmtId="0" fontId="13" fillId="3" borderId="1" xfId="0" applyFont="1" applyFill="1" applyBorder="1" applyAlignment="1">
      <alignment horizontal="center" wrapText="1"/>
    </xf>
    <xf numFmtId="0" fontId="15" fillId="3" borderId="0" xfId="0" applyFont="1" applyFill="1" applyBorder="1"/>
    <xf numFmtId="0" fontId="15" fillId="3" borderId="0" xfId="0" applyFont="1" applyFill="1" applyBorder="1" applyAlignment="1"/>
    <xf numFmtId="2" fontId="9" fillId="3" borderId="1" xfId="1" applyNumberFormat="1" applyFont="1" applyFill="1" applyBorder="1" applyAlignment="1">
      <alignment horizontal="center"/>
    </xf>
    <xf numFmtId="2" fontId="9" fillId="3" borderId="1" xfId="1" applyNumberFormat="1" applyFont="1" applyFill="1" applyBorder="1" applyAlignment="1">
      <alignment horizontal="center" wrapText="1"/>
    </xf>
    <xf numFmtId="2" fontId="9" fillId="3" borderId="1" xfId="0" applyNumberFormat="1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vertical="justify"/>
    </xf>
    <xf numFmtId="0" fontId="15" fillId="3" borderId="1" xfId="0" applyFont="1" applyFill="1" applyBorder="1" applyAlignment="1">
      <alignment horizontal="center" vertical="justify" wrapText="1"/>
    </xf>
    <xf numFmtId="0" fontId="10" fillId="3" borderId="0" xfId="0" applyFont="1" applyFill="1"/>
    <xf numFmtId="0" fontId="10" fillId="3" borderId="0" xfId="0" applyFont="1" applyFill="1" applyAlignment="1">
      <alignment vertical="justify"/>
    </xf>
    <xf numFmtId="0" fontId="10" fillId="3" borderId="0" xfId="0" applyFont="1" applyFill="1" applyAlignment="1">
      <alignment horizontal="center"/>
    </xf>
    <xf numFmtId="0" fontId="10" fillId="3" borderId="0" xfId="0" applyFont="1" applyFill="1" applyBorder="1"/>
    <xf numFmtId="0" fontId="15" fillId="3" borderId="0" xfId="0" applyFont="1" applyFill="1" applyAlignment="1">
      <alignment vertical="justify"/>
    </xf>
    <xf numFmtId="43" fontId="15" fillId="3" borderId="0" xfId="1" applyFont="1" applyFill="1" applyAlignment="1">
      <alignment horizontal="center"/>
    </xf>
    <xf numFmtId="43" fontId="15" fillId="3" borderId="1" xfId="1" applyFont="1" applyFill="1" applyBorder="1" applyAlignment="1">
      <alignment horizontal="center"/>
    </xf>
    <xf numFmtId="2" fontId="15" fillId="3" borderId="1" xfId="1" applyNumberFormat="1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wrapText="1"/>
    </xf>
    <xf numFmtId="4" fontId="15" fillId="3" borderId="0" xfId="0" applyNumberFormat="1" applyFont="1" applyFill="1"/>
    <xf numFmtId="0" fontId="15" fillId="3" borderId="2" xfId="0" applyFont="1" applyFill="1" applyBorder="1" applyAlignment="1">
      <alignment horizontal="left" wrapText="1"/>
    </xf>
    <xf numFmtId="2" fontId="7" fillId="3" borderId="1" xfId="1" applyNumberFormat="1" applyFont="1" applyFill="1" applyBorder="1" applyAlignment="1">
      <alignment horizontal="right" wrapText="1"/>
    </xf>
    <xf numFmtId="43" fontId="7" fillId="3" borderId="1" xfId="1" applyFont="1" applyFill="1" applyBorder="1"/>
    <xf numFmtId="2" fontId="9" fillId="3" borderId="1" xfId="0" applyNumberFormat="1" applyFont="1" applyFill="1" applyBorder="1" applyAlignment="1">
      <alignment horizontal="center" wrapText="1"/>
    </xf>
    <xf numFmtId="2" fontId="9" fillId="3" borderId="1" xfId="1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7" fillId="3" borderId="1" xfId="0" applyFont="1" applyFill="1" applyBorder="1" applyAlignment="1"/>
    <xf numFmtId="43" fontId="7" fillId="3" borderId="1" xfId="0" applyNumberFormat="1" applyFont="1" applyFill="1" applyBorder="1"/>
    <xf numFmtId="0" fontId="13" fillId="3" borderId="1" xfId="0" applyFont="1" applyFill="1" applyBorder="1" applyAlignment="1">
      <alignment horizontal="center" vertical="center"/>
    </xf>
    <xf numFmtId="0" fontId="16" fillId="3" borderId="0" xfId="0" applyFont="1" applyFill="1" applyBorder="1"/>
    <xf numFmtId="0" fontId="10" fillId="3" borderId="0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15" fillId="3" borderId="0" xfId="0" applyFont="1" applyFill="1" applyAlignment="1">
      <alignment horizontal="right"/>
    </xf>
    <xf numFmtId="0" fontId="19" fillId="3" borderId="1" xfId="0" applyFont="1" applyFill="1" applyBorder="1" applyAlignment="1">
      <alignment horizontal="center" vertical="center" textRotation="90" wrapText="1"/>
    </xf>
    <xf numFmtId="0" fontId="19" fillId="3" borderId="1" xfId="0" applyFont="1" applyFill="1" applyBorder="1" applyAlignment="1">
      <alignment horizontal="center" vertical="justify"/>
    </xf>
    <xf numFmtId="0" fontId="16" fillId="3" borderId="0" xfId="0" applyFont="1" applyFill="1"/>
    <xf numFmtId="0" fontId="16" fillId="3" borderId="0" xfId="0" applyFont="1" applyFill="1" applyBorder="1" applyAlignment="1">
      <alignment horizontal="right"/>
    </xf>
    <xf numFmtId="0" fontId="21" fillId="3" borderId="1" xfId="0" applyFont="1" applyFill="1" applyBorder="1" applyAlignment="1">
      <alignment horizontal="center" vertical="center" textRotation="90" wrapText="1"/>
    </xf>
    <xf numFmtId="0" fontId="21" fillId="3" borderId="1" xfId="0" applyFont="1" applyFill="1" applyBorder="1" applyAlignment="1">
      <alignment horizontal="center" vertical="center"/>
    </xf>
    <xf numFmtId="0" fontId="20" fillId="3" borderId="0" xfId="0" applyFont="1" applyFill="1" applyAlignment="1"/>
    <xf numFmtId="0" fontId="19" fillId="3" borderId="1" xfId="0" applyFont="1" applyFill="1" applyBorder="1" applyAlignment="1">
      <alignment horizontal="center" vertical="center" textRotation="90"/>
    </xf>
    <xf numFmtId="4" fontId="19" fillId="3" borderId="1" xfId="0" applyNumberFormat="1" applyFont="1" applyFill="1" applyBorder="1" applyAlignment="1">
      <alignment horizontal="center" vertical="center" textRotation="90"/>
    </xf>
    <xf numFmtId="4" fontId="21" fillId="3" borderId="1" xfId="0" applyNumberFormat="1" applyFont="1" applyFill="1" applyBorder="1" applyAlignment="1">
      <alignment horizontal="center" vertical="center" textRotation="90"/>
    </xf>
    <xf numFmtId="0" fontId="15" fillId="3" borderId="1" xfId="0" applyFont="1" applyFill="1" applyBorder="1" applyAlignment="1">
      <alignment horizontal="center" vertical="center" textRotation="90" wrapText="1"/>
    </xf>
    <xf numFmtId="0" fontId="15" fillId="3" borderId="1" xfId="0" applyFont="1" applyFill="1" applyBorder="1" applyAlignment="1">
      <alignment horizontal="center" vertical="justify" textRotation="90"/>
    </xf>
    <xf numFmtId="0" fontId="16" fillId="3" borderId="5" xfId="0" applyFont="1" applyFill="1" applyBorder="1" applyAlignment="1">
      <alignment horizontal="center" vertical="justify"/>
    </xf>
    <xf numFmtId="0" fontId="15" fillId="3" borderId="1" xfId="0" applyFont="1" applyFill="1" applyBorder="1"/>
    <xf numFmtId="0" fontId="19" fillId="3" borderId="1" xfId="0" applyFont="1" applyFill="1" applyBorder="1"/>
    <xf numFmtId="14" fontId="15" fillId="3" borderId="1" xfId="0" applyNumberFormat="1" applyFont="1" applyFill="1" applyBorder="1" applyAlignment="1">
      <alignment horizontal="center" vertical="justify"/>
    </xf>
    <xf numFmtId="164" fontId="15" fillId="3" borderId="1" xfId="1" applyNumberFormat="1" applyFont="1" applyFill="1" applyBorder="1" applyAlignment="1">
      <alignment horizontal="center"/>
    </xf>
    <xf numFmtId="2" fontId="8" fillId="3" borderId="0" xfId="0" applyNumberFormat="1" applyFont="1" applyFill="1"/>
    <xf numFmtId="0" fontId="8" fillId="3" borderId="0" xfId="0" applyFont="1" applyFill="1" applyAlignment="1">
      <alignment horizontal="center"/>
    </xf>
    <xf numFmtId="2" fontId="11" fillId="3" borderId="0" xfId="0" applyNumberFormat="1" applyFont="1" applyFill="1"/>
    <xf numFmtId="2" fontId="15" fillId="3" borderId="0" xfId="0" applyNumberFormat="1" applyFont="1" applyFill="1"/>
    <xf numFmtId="2" fontId="15" fillId="3" borderId="0" xfId="0" applyNumberFormat="1" applyFont="1" applyFill="1" applyBorder="1"/>
    <xf numFmtId="43" fontId="7" fillId="3" borderId="0" xfId="1" applyFont="1" applyFill="1" applyBorder="1" applyAlignment="1">
      <alignment horizontal="center"/>
    </xf>
    <xf numFmtId="2" fontId="8" fillId="3" borderId="0" xfId="0" applyNumberFormat="1" applyFont="1" applyFill="1" applyBorder="1"/>
    <xf numFmtId="43" fontId="7" fillId="3" borderId="0" xfId="1" applyFont="1" applyFill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/>
    </xf>
    <xf numFmtId="43" fontId="10" fillId="3" borderId="1" xfId="1" applyFont="1" applyFill="1" applyBorder="1" applyAlignment="1"/>
    <xf numFmtId="43" fontId="9" fillId="3" borderId="1" xfId="1" applyFont="1" applyFill="1" applyBorder="1"/>
    <xf numFmtId="4" fontId="8" fillId="3" borderId="0" xfId="0" applyNumberFormat="1" applyFont="1" applyFill="1" applyAlignment="1">
      <alignment horizontal="left"/>
    </xf>
    <xf numFmtId="4" fontId="14" fillId="3" borderId="0" xfId="0" applyNumberFormat="1" applyFont="1" applyFill="1" applyAlignment="1">
      <alignment horizontal="left"/>
    </xf>
    <xf numFmtId="43" fontId="14" fillId="3" borderId="0" xfId="1" applyFont="1" applyFill="1" applyAlignment="1"/>
    <xf numFmtId="43" fontId="8" fillId="3" borderId="0" xfId="0" applyNumberFormat="1" applyFont="1" applyFill="1"/>
    <xf numFmtId="4" fontId="16" fillId="3" borderId="0" xfId="0" applyNumberFormat="1" applyFont="1" applyFill="1"/>
    <xf numFmtId="4" fontId="0" fillId="0" borderId="0" xfId="0" applyNumberFormat="1"/>
    <xf numFmtId="3" fontId="0" fillId="0" borderId="0" xfId="0" applyNumberFormat="1"/>
    <xf numFmtId="4" fontId="0" fillId="0" borderId="0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10" fillId="0" borderId="0" xfId="0" applyNumberFormat="1" applyFont="1" applyFill="1" applyBorder="1" applyAlignment="1">
      <alignment horizontal="center" vertical="center"/>
    </xf>
    <xf numFmtId="4" fontId="10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right"/>
    </xf>
    <xf numFmtId="0" fontId="8" fillId="3" borderId="0" xfId="0" applyFont="1" applyFill="1" applyAlignment="1"/>
    <xf numFmtId="0" fontId="15" fillId="3" borderId="0" xfId="0" applyFont="1" applyFill="1" applyAlignment="1">
      <alignment horizontal="left"/>
    </xf>
    <xf numFmtId="0" fontId="15" fillId="3" borderId="0" xfId="0" applyFont="1" applyFill="1" applyBorder="1" applyAlignment="1">
      <alignment horizontal="left"/>
    </xf>
    <xf numFmtId="0" fontId="16" fillId="3" borderId="0" xfId="0" applyFont="1" applyFill="1" applyAlignment="1">
      <alignment horizontal="left"/>
    </xf>
    <xf numFmtId="0" fontId="15" fillId="3" borderId="1" xfId="0" applyFont="1" applyFill="1" applyBorder="1" applyAlignment="1">
      <alignment vertical="justify"/>
    </xf>
    <xf numFmtId="0" fontId="15" fillId="3" borderId="1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 vertical="justify"/>
    </xf>
    <xf numFmtId="0" fontId="15" fillId="3" borderId="1" xfId="0" applyFont="1" applyFill="1" applyBorder="1" applyAlignment="1">
      <alignment horizontal="left"/>
    </xf>
    <xf numFmtId="0" fontId="15" fillId="4" borderId="1" xfId="0" applyFont="1" applyFill="1" applyBorder="1" applyAlignment="1">
      <alignment horizontal="left" vertical="justify"/>
    </xf>
    <xf numFmtId="0" fontId="13" fillId="3" borderId="1" xfId="0" applyFont="1" applyFill="1" applyBorder="1" applyAlignment="1">
      <alignment horizontal="left" vertical="justify" wrapText="1"/>
    </xf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horizontal="center" vertical="center" textRotation="90" wrapText="1"/>
    </xf>
    <xf numFmtId="0" fontId="23" fillId="0" borderId="1" xfId="0" applyFont="1" applyBorder="1" applyAlignment="1">
      <alignment horizontal="center"/>
    </xf>
    <xf numFmtId="4" fontId="10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0" fontId="10" fillId="3" borderId="0" xfId="0" applyNumberFormat="1" applyFont="1" applyFill="1" applyAlignment="1">
      <alignment vertical="justify"/>
    </xf>
    <xf numFmtId="0" fontId="7" fillId="3" borderId="0" xfId="0" applyNumberFormat="1" applyFont="1" applyFill="1"/>
    <xf numFmtId="0" fontId="9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/>
    </xf>
    <xf numFmtId="0" fontId="26" fillId="3" borderId="13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distributed" wrapText="1"/>
    </xf>
    <xf numFmtId="0" fontId="26" fillId="3" borderId="1" xfId="0" applyFont="1" applyFill="1" applyBorder="1" applyAlignment="1">
      <alignment horizontal="center" vertical="top"/>
    </xf>
    <xf numFmtId="0" fontId="28" fillId="3" borderId="1" xfId="0" applyFont="1" applyFill="1" applyBorder="1" applyAlignment="1">
      <alignment horizontal="center" vertical="center"/>
    </xf>
    <xf numFmtId="43" fontId="16" fillId="3" borderId="0" xfId="1" applyFont="1" applyFill="1"/>
    <xf numFmtId="4" fontId="25" fillId="3" borderId="0" xfId="0" applyNumberFormat="1" applyFont="1" applyFill="1" applyBorder="1" applyAlignment="1">
      <alignment horizontal="center" vertical="center" textRotation="90"/>
    </xf>
    <xf numFmtId="4" fontId="23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23" fillId="0" borderId="1" xfId="0" applyNumberFormat="1" applyFont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 textRotation="90"/>
    </xf>
    <xf numFmtId="0" fontId="16" fillId="3" borderId="5" xfId="0" applyFont="1" applyFill="1" applyBorder="1" applyAlignment="1">
      <alignment horizontal="center" vertical="center" textRotation="90" wrapText="1"/>
    </xf>
    <xf numFmtId="0" fontId="19" fillId="3" borderId="2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4" fontId="21" fillId="3" borderId="1" xfId="0" applyNumberFormat="1" applyFont="1" applyFill="1" applyBorder="1" applyAlignment="1">
      <alignment horizontal="center" vertical="center" textRotation="89"/>
    </xf>
    <xf numFmtId="4" fontId="29" fillId="3" borderId="0" xfId="0" applyNumberFormat="1" applyFont="1" applyFill="1" applyBorder="1" applyAlignment="1">
      <alignment horizontal="center"/>
    </xf>
    <xf numFmtId="3" fontId="13" fillId="3" borderId="1" xfId="0" applyNumberFormat="1" applyFont="1" applyFill="1" applyBorder="1" applyAlignment="1">
      <alignment horizontal="center"/>
    </xf>
    <xf numFmtId="4" fontId="13" fillId="3" borderId="1" xfId="0" applyNumberFormat="1" applyFont="1" applyFill="1" applyBorder="1" applyAlignment="1">
      <alignment horizontal="center"/>
    </xf>
    <xf numFmtId="43" fontId="13" fillId="3" borderId="1" xfId="1" applyFont="1" applyFill="1" applyBorder="1" applyAlignment="1">
      <alignment horizontal="center"/>
    </xf>
    <xf numFmtId="43" fontId="13" fillId="3" borderId="1" xfId="1" applyFont="1" applyFill="1" applyBorder="1" applyAlignment="1">
      <alignment horizontal="left"/>
    </xf>
    <xf numFmtId="2" fontId="16" fillId="3" borderId="0" xfId="0" applyNumberFormat="1" applyFont="1" applyFill="1"/>
    <xf numFmtId="0" fontId="3" fillId="0" borderId="0" xfId="0" applyFont="1"/>
    <xf numFmtId="0" fontId="10" fillId="0" borderId="0" xfId="0" applyFont="1"/>
    <xf numFmtId="0" fontId="8" fillId="3" borderId="0" xfId="0" applyNumberFormat="1" applyFont="1" applyFill="1" applyAlignment="1">
      <alignment horizontal="left"/>
    </xf>
    <xf numFmtId="0" fontId="0" fillId="0" borderId="0" xfId="0" applyAlignment="1">
      <alignment horizontal="left"/>
    </xf>
    <xf numFmtId="0" fontId="15" fillId="3" borderId="0" xfId="0" applyFont="1" applyFill="1" applyAlignment="1">
      <alignment horizontal="left"/>
    </xf>
    <xf numFmtId="0" fontId="21" fillId="3" borderId="0" xfId="0" applyFont="1" applyFill="1" applyAlignment="1">
      <alignment horizontal="center"/>
    </xf>
    <xf numFmtId="0" fontId="24" fillId="3" borderId="0" xfId="0" applyFont="1" applyFill="1" applyAlignment="1">
      <alignment horizontal="center"/>
    </xf>
    <xf numFmtId="0" fontId="19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 textRotation="90"/>
    </xf>
    <xf numFmtId="0" fontId="22" fillId="3" borderId="5" xfId="0" applyFont="1" applyFill="1" applyBorder="1" applyAlignment="1">
      <alignment horizontal="center" vertical="center" textRotation="90"/>
    </xf>
    <xf numFmtId="0" fontId="15" fillId="3" borderId="2" xfId="0" applyFont="1" applyFill="1" applyBorder="1" applyAlignment="1">
      <alignment horizontal="center" vertical="center" textRotation="90" wrapText="1"/>
    </xf>
    <xf numFmtId="0" fontId="16" fillId="3" borderId="5" xfId="0" applyFont="1" applyFill="1" applyBorder="1" applyAlignment="1">
      <alignment horizontal="center" vertical="center" textRotation="90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top" wrapText="1"/>
    </xf>
    <xf numFmtId="0" fontId="21" fillId="3" borderId="3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10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vertical="center"/>
    </xf>
    <xf numFmtId="0" fontId="22" fillId="3" borderId="14" xfId="0" applyFont="1" applyFill="1" applyBorder="1" applyAlignment="1">
      <alignment vertical="center"/>
    </xf>
    <xf numFmtId="0" fontId="21" fillId="3" borderId="10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/>
    </xf>
    <xf numFmtId="0" fontId="22" fillId="3" borderId="1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textRotation="90" wrapText="1"/>
    </xf>
    <xf numFmtId="0" fontId="22" fillId="3" borderId="6" xfId="0" applyFont="1" applyFill="1" applyBorder="1" applyAlignment="1">
      <alignment vertical="center"/>
    </xf>
    <xf numFmtId="0" fontId="22" fillId="3" borderId="7" xfId="0" applyFont="1" applyFill="1" applyBorder="1" applyAlignment="1">
      <alignment vertical="center"/>
    </xf>
    <xf numFmtId="0" fontId="22" fillId="3" borderId="10" xfId="0" applyFont="1" applyFill="1" applyBorder="1" applyAlignment="1">
      <alignment vertical="center"/>
    </xf>
    <xf numFmtId="0" fontId="22" fillId="3" borderId="11" xfId="0" applyFont="1" applyFill="1" applyBorder="1" applyAlignment="1">
      <alignment vertical="center"/>
    </xf>
    <xf numFmtId="0" fontId="22" fillId="3" borderId="12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 vertical="top" wrapText="1"/>
    </xf>
    <xf numFmtId="0" fontId="21" fillId="3" borderId="13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5" fillId="3" borderId="0" xfId="0" applyNumberFormat="1" applyFont="1" applyFill="1" applyAlignment="1">
      <alignment horizontal="left"/>
    </xf>
    <xf numFmtId="0" fontId="0" fillId="0" borderId="0" xfId="0" applyNumberFormat="1" applyAlignment="1">
      <alignment horizontal="left"/>
    </xf>
    <xf numFmtId="0" fontId="10" fillId="3" borderId="0" xfId="0" applyFont="1" applyFill="1" applyBorder="1" applyAlignment="1">
      <alignment horizontal="right"/>
    </xf>
    <xf numFmtId="0" fontId="8" fillId="3" borderId="0" xfId="0" applyFont="1" applyFill="1" applyAlignment="1"/>
    <xf numFmtId="0" fontId="26" fillId="3" borderId="3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center" wrapText="1"/>
    </xf>
    <xf numFmtId="0" fontId="26" fillId="3" borderId="9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/>
    </xf>
    <xf numFmtId="0" fontId="27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/>
    <xf numFmtId="0" fontId="27" fillId="3" borderId="7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7" fillId="3" borderId="12" xfId="0" applyFont="1" applyFill="1" applyBorder="1" applyAlignment="1">
      <alignment horizontal="center" vertical="center"/>
    </xf>
    <xf numFmtId="43" fontId="26" fillId="3" borderId="3" xfId="1" applyFont="1" applyFill="1" applyBorder="1" applyAlignment="1">
      <alignment horizontal="center" vertical="center" wrapText="1"/>
    </xf>
    <xf numFmtId="0" fontId="27" fillId="3" borderId="7" xfId="0" applyFont="1" applyFill="1" applyBorder="1" applyAlignment="1"/>
    <xf numFmtId="0" fontId="27" fillId="3" borderId="10" xfId="0" applyFont="1" applyFill="1" applyBorder="1" applyAlignment="1"/>
    <xf numFmtId="0" fontId="27" fillId="3" borderId="12" xfId="0" applyFont="1" applyFill="1" applyBorder="1" applyAlignment="1"/>
    <xf numFmtId="0" fontId="26" fillId="3" borderId="13" xfId="0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center" vertical="center" wrapText="1"/>
    </xf>
    <xf numFmtId="0" fontId="15" fillId="3" borderId="0" xfId="1" applyNumberFormat="1" applyFont="1" applyFill="1" applyAlignment="1">
      <alignment horizontal="left"/>
    </xf>
    <xf numFmtId="0" fontId="13" fillId="3" borderId="1" xfId="0" applyFont="1" applyFill="1" applyBorder="1"/>
    <xf numFmtId="0" fontId="26" fillId="3" borderId="13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3" borderId="1" xfId="0" applyFont="1" applyFill="1" applyBorder="1" applyAlignment="1"/>
    <xf numFmtId="0" fontId="13" fillId="3" borderId="0" xfId="0" applyFont="1" applyFill="1" applyAlignment="1">
      <alignment horizont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9" fillId="3" borderId="13" xfId="0" applyFont="1" applyFill="1" applyBorder="1" applyAlignment="1"/>
    <xf numFmtId="0" fontId="9" fillId="3" borderId="14" xfId="0" applyFont="1" applyFill="1" applyBorder="1" applyAlignment="1"/>
    <xf numFmtId="0" fontId="10" fillId="3" borderId="0" xfId="0" applyNumberFormat="1" applyFont="1" applyFill="1" applyAlignment="1">
      <alignment vertical="top"/>
    </xf>
    <xf numFmtId="0" fontId="7" fillId="3" borderId="0" xfId="0" applyNumberFormat="1" applyFont="1" applyFill="1" applyAlignment="1">
      <alignment vertical="top"/>
    </xf>
    <xf numFmtId="0" fontId="9" fillId="3" borderId="1" xfId="0" applyFont="1" applyFill="1" applyBorder="1"/>
    <xf numFmtId="0" fontId="9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9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/>
    <xf numFmtId="0" fontId="9" fillId="3" borderId="1" xfId="0" applyFont="1" applyFill="1" applyBorder="1" applyAlignment="1">
      <alignment horizontal="left" vertical="justify"/>
    </xf>
    <xf numFmtId="0" fontId="10" fillId="3" borderId="0" xfId="0" applyNumberFormat="1" applyFont="1" applyFill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"/>
  <sheetViews>
    <sheetView topLeftCell="F1" zoomScale="70" zoomScaleNormal="70" workbookViewId="0">
      <selection activeCell="N4" sqref="N4:P4"/>
    </sheetView>
  </sheetViews>
  <sheetFormatPr defaultRowHeight="18.75"/>
  <cols>
    <col min="1" max="1" width="6.7109375" style="52" customWidth="1"/>
    <col min="2" max="2" width="18.7109375" style="52" customWidth="1"/>
    <col min="3" max="3" width="27" style="66" customWidth="1"/>
    <col min="4" max="4" width="11.7109375" style="52" customWidth="1"/>
    <col min="5" max="5" width="16" style="52" customWidth="1"/>
    <col min="6" max="12" width="11.7109375" style="52" customWidth="1"/>
    <col min="13" max="13" width="6.28515625" style="52" customWidth="1"/>
    <col min="14" max="14" width="11.7109375" style="52" customWidth="1"/>
    <col min="15" max="15" width="23.42578125" style="52" customWidth="1"/>
    <col min="16" max="16" width="22.5703125" style="52" customWidth="1"/>
    <col min="17" max="17" width="17.85546875" style="90" bestFit="1" customWidth="1"/>
    <col min="18" max="18" width="28.5703125" style="90" customWidth="1"/>
    <col min="19" max="16384" width="9.140625" style="90"/>
  </cols>
  <sheetData>
    <row r="1" spans="1:18">
      <c r="N1" s="187" t="s">
        <v>16</v>
      </c>
      <c r="O1" s="187"/>
      <c r="P1" s="187"/>
    </row>
    <row r="2" spans="1:18">
      <c r="N2" s="187" t="s">
        <v>504</v>
      </c>
      <c r="O2" s="187"/>
      <c r="P2" s="187"/>
    </row>
    <row r="3" spans="1:18">
      <c r="N3" s="187" t="s">
        <v>505</v>
      </c>
      <c r="O3" s="187"/>
      <c r="P3" s="187"/>
    </row>
    <row r="4" spans="1:18">
      <c r="N4" s="187" t="s">
        <v>523</v>
      </c>
      <c r="O4" s="187"/>
      <c r="P4" s="187"/>
    </row>
    <row r="5" spans="1:18">
      <c r="N5" s="187" t="s">
        <v>16</v>
      </c>
      <c r="O5" s="187"/>
      <c r="P5" s="187"/>
    </row>
    <row r="6" spans="1:18">
      <c r="N6" s="187" t="s">
        <v>258</v>
      </c>
      <c r="O6" s="187"/>
      <c r="P6" s="187"/>
    </row>
    <row r="7" spans="1:18">
      <c r="N7" s="187" t="s">
        <v>259</v>
      </c>
      <c r="O7" s="187"/>
      <c r="P7" s="187"/>
    </row>
    <row r="8" spans="1:18">
      <c r="N8" s="187" t="s">
        <v>260</v>
      </c>
      <c r="O8" s="187"/>
      <c r="P8" s="187"/>
    </row>
    <row r="9" spans="1:18">
      <c r="N9" s="87"/>
      <c r="O9" s="91"/>
      <c r="P9" s="91"/>
    </row>
    <row r="10" spans="1:18" ht="27.75" customHeight="1">
      <c r="D10" s="188" t="s">
        <v>17</v>
      </c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</row>
    <row r="12" spans="1:18" ht="35.25" customHeight="1">
      <c r="A12" s="198" t="s">
        <v>0</v>
      </c>
      <c r="B12" s="199" t="s">
        <v>1</v>
      </c>
      <c r="C12" s="200"/>
      <c r="D12" s="203" t="s">
        <v>2</v>
      </c>
      <c r="E12" s="205" t="s">
        <v>3</v>
      </c>
      <c r="F12" s="198" t="s">
        <v>522</v>
      </c>
      <c r="G12" s="198"/>
      <c r="H12" s="198"/>
      <c r="I12" s="198"/>
      <c r="J12" s="198"/>
      <c r="K12" s="198"/>
      <c r="L12" s="198"/>
      <c r="M12" s="198"/>
      <c r="N12" s="198"/>
      <c r="O12" s="224" t="s">
        <v>13</v>
      </c>
      <c r="P12" s="224" t="s">
        <v>19</v>
      </c>
    </row>
    <row r="13" spans="1:18" ht="97.5" customHeight="1">
      <c r="A13" s="198"/>
      <c r="B13" s="201"/>
      <c r="C13" s="202"/>
      <c r="D13" s="204"/>
      <c r="E13" s="205"/>
      <c r="F13" s="92" t="s">
        <v>4</v>
      </c>
      <c r="G13" s="92" t="s">
        <v>5</v>
      </c>
      <c r="H13" s="92" t="s">
        <v>6</v>
      </c>
      <c r="I13" s="92" t="s">
        <v>7</v>
      </c>
      <c r="J13" s="92" t="s">
        <v>8</v>
      </c>
      <c r="K13" s="92" t="s">
        <v>9</v>
      </c>
      <c r="L13" s="92" t="s">
        <v>10</v>
      </c>
      <c r="M13" s="92" t="s">
        <v>11</v>
      </c>
      <c r="N13" s="92" t="s">
        <v>12</v>
      </c>
      <c r="O13" s="224"/>
      <c r="P13" s="224"/>
    </row>
    <row r="14" spans="1:18" s="94" customFormat="1" ht="29.25" customHeight="1">
      <c r="A14" s="93">
        <v>1</v>
      </c>
      <c r="B14" s="225">
        <v>2</v>
      </c>
      <c r="C14" s="226"/>
      <c r="D14" s="93">
        <v>3</v>
      </c>
      <c r="E14" s="93">
        <v>4</v>
      </c>
      <c r="F14" s="93">
        <v>5</v>
      </c>
      <c r="G14" s="93">
        <v>6</v>
      </c>
      <c r="H14" s="93">
        <v>7</v>
      </c>
      <c r="I14" s="93">
        <v>8</v>
      </c>
      <c r="J14" s="93">
        <v>9</v>
      </c>
      <c r="K14" s="93">
        <v>10</v>
      </c>
      <c r="L14" s="93">
        <v>11</v>
      </c>
      <c r="M14" s="93">
        <v>12</v>
      </c>
      <c r="N14" s="93">
        <v>13</v>
      </c>
      <c r="O14" s="81">
        <v>14</v>
      </c>
      <c r="P14" s="81">
        <v>15</v>
      </c>
    </row>
    <row r="15" spans="1:18" ht="139.5" customHeight="1">
      <c r="A15" s="173">
        <v>1</v>
      </c>
      <c r="B15" s="212" t="s">
        <v>26</v>
      </c>
      <c r="C15" s="213"/>
      <c r="D15" s="95" t="s">
        <v>15</v>
      </c>
      <c r="E15" s="88" t="s">
        <v>393</v>
      </c>
      <c r="F15" s="96">
        <v>142588.88</v>
      </c>
      <c r="G15" s="97">
        <f>234000-210000</f>
        <v>24000</v>
      </c>
      <c r="H15" s="96">
        <f>3339000+6000</f>
        <v>3345000</v>
      </c>
      <c r="I15" s="96">
        <v>2403000</v>
      </c>
      <c r="J15" s="96">
        <v>447000</v>
      </c>
      <c r="K15" s="96">
        <v>0</v>
      </c>
      <c r="L15" s="96">
        <v>0</v>
      </c>
      <c r="M15" s="96">
        <v>0</v>
      </c>
      <c r="N15" s="97">
        <f>SUM(F15:M15)</f>
        <v>6361588.8799999999</v>
      </c>
      <c r="O15" s="98" t="s">
        <v>18</v>
      </c>
      <c r="P15" s="99"/>
      <c r="Q15" s="123"/>
    </row>
    <row r="16" spans="1:18" ht="155.25" customHeight="1">
      <c r="A16" s="227">
        <v>2</v>
      </c>
      <c r="B16" s="190" t="s">
        <v>395</v>
      </c>
      <c r="C16" s="191"/>
      <c r="D16" s="192" t="s">
        <v>15</v>
      </c>
      <c r="E16" s="88" t="s">
        <v>393</v>
      </c>
      <c r="F16" s="96">
        <v>0</v>
      </c>
      <c r="G16" s="96">
        <v>2657800</v>
      </c>
      <c r="H16" s="96">
        <f>1747423869.37</f>
        <v>1747423869.3699999</v>
      </c>
      <c r="I16" s="96">
        <v>1009692091.28</v>
      </c>
      <c r="J16" s="96">
        <v>271101782.42000002</v>
      </c>
      <c r="K16" s="96">
        <v>0</v>
      </c>
      <c r="L16" s="96">
        <v>0</v>
      </c>
      <c r="M16" s="96">
        <v>0</v>
      </c>
      <c r="N16" s="97">
        <f>SUM(F16:M16)</f>
        <v>3030875543.0699997</v>
      </c>
      <c r="O16" s="194" t="s">
        <v>350</v>
      </c>
      <c r="P16" s="196" t="s">
        <v>14</v>
      </c>
      <c r="Q16" s="167"/>
      <c r="R16" s="166"/>
    </row>
    <row r="17" spans="1:17" ht="121.5" customHeight="1">
      <c r="A17" s="227"/>
      <c r="B17" s="191"/>
      <c r="C17" s="191"/>
      <c r="D17" s="193"/>
      <c r="E17" s="88" t="s">
        <v>394</v>
      </c>
      <c r="F17" s="96">
        <v>0</v>
      </c>
      <c r="G17" s="97">
        <v>50000000</v>
      </c>
      <c r="H17" s="96">
        <v>0</v>
      </c>
      <c r="I17" s="96">
        <v>0</v>
      </c>
      <c r="J17" s="96">
        <v>0</v>
      </c>
      <c r="K17" s="96">
        <v>0</v>
      </c>
      <c r="L17" s="96">
        <v>0</v>
      </c>
      <c r="M17" s="96">
        <v>0</v>
      </c>
      <c r="N17" s="97">
        <f>SUM(F17:M17)</f>
        <v>50000000</v>
      </c>
      <c r="O17" s="195"/>
      <c r="P17" s="197"/>
      <c r="Q17" s="123"/>
    </row>
    <row r="18" spans="1:17" ht="152.25" customHeight="1">
      <c r="A18" s="209" t="s">
        <v>396</v>
      </c>
      <c r="B18" s="210"/>
      <c r="C18" s="211"/>
      <c r="D18" s="171"/>
      <c r="E18" s="89"/>
      <c r="F18" s="96">
        <f>F16</f>
        <v>0</v>
      </c>
      <c r="G18" s="96">
        <f>G16+G17</f>
        <v>52657800</v>
      </c>
      <c r="H18" s="96">
        <f t="shared" ref="H18:M18" si="0">H16</f>
        <v>1747423869.3699999</v>
      </c>
      <c r="I18" s="96">
        <f t="shared" si="0"/>
        <v>1009692091.28</v>
      </c>
      <c r="J18" s="96">
        <f t="shared" si="0"/>
        <v>271101782.42000002</v>
      </c>
      <c r="K18" s="96">
        <f t="shared" si="0"/>
        <v>0</v>
      </c>
      <c r="L18" s="96">
        <f t="shared" si="0"/>
        <v>0</v>
      </c>
      <c r="M18" s="96">
        <f t="shared" si="0"/>
        <v>0</v>
      </c>
      <c r="N18" s="97">
        <f>N16+N17</f>
        <v>3080875543.0699997</v>
      </c>
      <c r="O18" s="172"/>
      <c r="P18" s="100"/>
      <c r="Q18" s="123"/>
    </row>
    <row r="19" spans="1:17" ht="191.25" customHeight="1">
      <c r="A19" s="175">
        <v>3</v>
      </c>
      <c r="B19" s="212" t="s">
        <v>377</v>
      </c>
      <c r="C19" s="213"/>
      <c r="D19" s="95" t="s">
        <v>15</v>
      </c>
      <c r="E19" s="88" t="s">
        <v>393</v>
      </c>
      <c r="F19" s="96">
        <v>0</v>
      </c>
      <c r="G19" s="96">
        <v>0</v>
      </c>
      <c r="H19" s="96">
        <v>465750159.16000003</v>
      </c>
      <c r="I19" s="96">
        <v>328686830.42000002</v>
      </c>
      <c r="J19" s="96">
        <v>61045579.659999996</v>
      </c>
      <c r="K19" s="96">
        <v>0</v>
      </c>
      <c r="L19" s="96">
        <v>0</v>
      </c>
      <c r="M19" s="96">
        <v>0</v>
      </c>
      <c r="N19" s="97">
        <f>SUM(F19:M19)</f>
        <v>855482569.24000001</v>
      </c>
      <c r="O19" s="98" t="s">
        <v>464</v>
      </c>
      <c r="P19" s="60"/>
    </row>
    <row r="20" spans="1:17" ht="130.5" customHeight="1">
      <c r="A20" s="214">
        <v>4</v>
      </c>
      <c r="B20" s="216" t="s">
        <v>482</v>
      </c>
      <c r="C20" s="174" t="s">
        <v>478</v>
      </c>
      <c r="D20" s="88" t="s">
        <v>481</v>
      </c>
      <c r="E20" s="88" t="s">
        <v>393</v>
      </c>
      <c r="F20" s="96">
        <v>0</v>
      </c>
      <c r="G20" s="96">
        <v>0</v>
      </c>
      <c r="H20" s="96">
        <v>945000</v>
      </c>
      <c r="I20" s="96">
        <v>405000</v>
      </c>
      <c r="J20" s="96">
        <v>105000</v>
      </c>
      <c r="K20" s="96"/>
      <c r="L20" s="96"/>
      <c r="M20" s="96"/>
      <c r="N20" s="97">
        <f>SUM(F20:M20)</f>
        <v>1455000</v>
      </c>
      <c r="O20" s="194" t="s">
        <v>480</v>
      </c>
      <c r="P20" s="60"/>
    </row>
    <row r="21" spans="1:17" ht="129" customHeight="1">
      <c r="A21" s="215"/>
      <c r="B21" s="217"/>
      <c r="C21" s="174" t="s">
        <v>479</v>
      </c>
      <c r="D21" s="88" t="s">
        <v>481</v>
      </c>
      <c r="E21" s="88" t="s">
        <v>393</v>
      </c>
      <c r="F21" s="96">
        <v>0</v>
      </c>
      <c r="G21" s="96">
        <v>0</v>
      </c>
      <c r="H21" s="96">
        <v>315000</v>
      </c>
      <c r="I21" s="96">
        <v>135000</v>
      </c>
      <c r="J21" s="96">
        <v>35000</v>
      </c>
      <c r="K21" s="96"/>
      <c r="L21" s="96"/>
      <c r="M21" s="96"/>
      <c r="N21" s="97">
        <f>SUM(F21:M21)</f>
        <v>485000</v>
      </c>
      <c r="O21" s="218"/>
      <c r="P21" s="60"/>
    </row>
    <row r="22" spans="1:17" ht="144.75" customHeight="1">
      <c r="A22" s="199" t="s">
        <v>397</v>
      </c>
      <c r="B22" s="219"/>
      <c r="C22" s="220"/>
      <c r="D22" s="95" t="s">
        <v>15</v>
      </c>
      <c r="E22" s="88" t="s">
        <v>393</v>
      </c>
      <c r="F22" s="97">
        <f>F19+F15+F16+F20+F21</f>
        <v>142588.88</v>
      </c>
      <c r="G22" s="97">
        <f>G21+G20+G19+G16+G15</f>
        <v>2681800</v>
      </c>
      <c r="H22" s="97">
        <f>H19+H15+H16+H17+H20+H21</f>
        <v>2217779028.5299997</v>
      </c>
      <c r="I22" s="97">
        <f>I19+I15+I16+I17+I20+I21</f>
        <v>1341321921.7</v>
      </c>
      <c r="J22" s="97">
        <f>J19+J15+J16+J17+J20+J21</f>
        <v>332734362.08000004</v>
      </c>
      <c r="K22" s="97">
        <f>K19+K15+K16+K17+K20+K21</f>
        <v>0</v>
      </c>
      <c r="L22" s="97">
        <f>L19+L15+L16+L17+L20+L21</f>
        <v>0</v>
      </c>
      <c r="M22" s="97">
        <f t="shared" ref="M22" si="1">M19+M15+M16+M17</f>
        <v>0</v>
      </c>
      <c r="N22" s="97">
        <f>SUM(F22:M22)</f>
        <v>3894659701.1899996</v>
      </c>
      <c r="O22" s="81"/>
      <c r="P22" s="81"/>
    </row>
    <row r="23" spans="1:17" ht="118.5" customHeight="1">
      <c r="A23" s="221"/>
      <c r="B23" s="222"/>
      <c r="C23" s="223"/>
      <c r="D23" s="95" t="s">
        <v>15</v>
      </c>
      <c r="E23" s="88" t="s">
        <v>394</v>
      </c>
      <c r="F23" s="96">
        <v>0</v>
      </c>
      <c r="G23" s="97">
        <f>G17</f>
        <v>50000000</v>
      </c>
      <c r="H23" s="96">
        <v>0</v>
      </c>
      <c r="I23" s="96">
        <v>0</v>
      </c>
      <c r="J23" s="96">
        <v>0</v>
      </c>
      <c r="K23" s="96">
        <v>0</v>
      </c>
      <c r="L23" s="96">
        <v>0</v>
      </c>
      <c r="M23" s="96">
        <v>0</v>
      </c>
      <c r="N23" s="97">
        <f>SUM(F23:M23)</f>
        <v>50000000</v>
      </c>
      <c r="O23" s="101"/>
      <c r="P23" s="101"/>
    </row>
    <row r="24" spans="1:17" ht="127.5" customHeight="1">
      <c r="A24" s="206" t="s">
        <v>398</v>
      </c>
      <c r="B24" s="207"/>
      <c r="C24" s="208"/>
      <c r="D24" s="102"/>
      <c r="E24" s="102"/>
      <c r="F24" s="97">
        <f>F22</f>
        <v>142588.88</v>
      </c>
      <c r="G24" s="97">
        <f>G22+G23</f>
        <v>52681800</v>
      </c>
      <c r="H24" s="97">
        <f t="shared" ref="H24:M24" si="2">H22</f>
        <v>2217779028.5299997</v>
      </c>
      <c r="I24" s="97">
        <f t="shared" si="2"/>
        <v>1341321921.7</v>
      </c>
      <c r="J24" s="97">
        <f t="shared" si="2"/>
        <v>332734362.08000004</v>
      </c>
      <c r="K24" s="97">
        <f t="shared" si="2"/>
        <v>0</v>
      </c>
      <c r="L24" s="97">
        <f t="shared" si="2"/>
        <v>0</v>
      </c>
      <c r="M24" s="97">
        <f t="shared" si="2"/>
        <v>0</v>
      </c>
      <c r="N24" s="176">
        <f>N22+N23</f>
        <v>3944659701.1899996</v>
      </c>
      <c r="O24" s="101"/>
      <c r="P24" s="101"/>
    </row>
  </sheetData>
  <mergeCells count="30">
    <mergeCell ref="N1:P1"/>
    <mergeCell ref="N2:P2"/>
    <mergeCell ref="N3:P3"/>
    <mergeCell ref="N4:P4"/>
    <mergeCell ref="A24:C24"/>
    <mergeCell ref="A18:C18"/>
    <mergeCell ref="B19:C19"/>
    <mergeCell ref="A20:A21"/>
    <mergeCell ref="B20:B21"/>
    <mergeCell ref="O20:O21"/>
    <mergeCell ref="A22:C23"/>
    <mergeCell ref="O12:O13"/>
    <mergeCell ref="P12:P13"/>
    <mergeCell ref="B14:C14"/>
    <mergeCell ref="B15:C15"/>
    <mergeCell ref="A16:A17"/>
    <mergeCell ref="B16:C17"/>
    <mergeCell ref="D16:D17"/>
    <mergeCell ref="O16:O17"/>
    <mergeCell ref="P16:P17"/>
    <mergeCell ref="A12:A13"/>
    <mergeCell ref="B12:C13"/>
    <mergeCell ref="D12:D13"/>
    <mergeCell ref="E12:E13"/>
    <mergeCell ref="F12:N12"/>
    <mergeCell ref="N5:P5"/>
    <mergeCell ref="N6:P6"/>
    <mergeCell ref="N7:P7"/>
    <mergeCell ref="N8:P8"/>
    <mergeCell ref="D10:P10"/>
  </mergeCells>
  <pageMargins left="0.70866141732283472" right="0.32" top="0.31496062992125984" bottom="0.27559055118110237" header="0.23622047244094491" footer="0.15748031496062992"/>
  <pageSetup paperSize="9" scale="6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38"/>
  <sheetViews>
    <sheetView topLeftCell="N5" zoomScale="69" zoomScaleNormal="69" workbookViewId="0">
      <selection activeCell="R7" sqref="R7:V7"/>
    </sheetView>
  </sheetViews>
  <sheetFormatPr defaultRowHeight="15.75"/>
  <cols>
    <col min="1" max="1" width="6.7109375" style="13" customWidth="1"/>
    <col min="2" max="2" width="47.42578125" style="13" customWidth="1"/>
    <col min="3" max="3" width="19.140625" style="43" customWidth="1"/>
    <col min="4" max="4" width="17.85546875" style="13" customWidth="1"/>
    <col min="5" max="5" width="13.5703125" style="13" customWidth="1"/>
    <col min="6" max="6" width="9.42578125" style="13" customWidth="1"/>
    <col min="7" max="7" width="13" style="13" customWidth="1"/>
    <col min="8" max="8" width="10" style="13" customWidth="1"/>
    <col min="9" max="9" width="8.85546875" style="13" customWidth="1"/>
    <col min="10" max="10" width="19.140625" style="13" customWidth="1"/>
    <col min="11" max="11" width="17" style="13" customWidth="1"/>
    <col min="12" max="12" width="17.28515625" style="13" customWidth="1"/>
    <col min="13" max="13" width="28.42578125" style="13" customWidth="1"/>
    <col min="14" max="14" width="26.42578125" style="13" customWidth="1"/>
    <col min="15" max="15" width="23.140625" style="13" customWidth="1"/>
    <col min="16" max="16" width="23.85546875" style="13" customWidth="1"/>
    <col min="17" max="17" width="11.28515625" style="13" customWidth="1"/>
    <col min="18" max="18" width="24.140625" style="112" customWidth="1"/>
    <col min="19" max="19" width="12.7109375" style="112" customWidth="1"/>
    <col min="20" max="20" width="21.5703125" style="112" customWidth="1"/>
    <col min="21" max="21" width="20.85546875" style="112" customWidth="1"/>
    <col min="22" max="22" width="19.7109375" style="105" hidden="1" customWidth="1"/>
    <col min="23" max="23" width="9.140625" style="14"/>
    <col min="24" max="24" width="17.85546875" style="14" customWidth="1"/>
    <col min="25" max="16384" width="9.140625" style="14"/>
  </cols>
  <sheetData>
    <row r="1" spans="1:22" hidden="1">
      <c r="L1" s="83"/>
      <c r="M1" s="230"/>
      <c r="N1" s="231"/>
      <c r="O1" s="231"/>
      <c r="P1" s="231"/>
      <c r="Q1" s="231"/>
      <c r="R1" s="231"/>
      <c r="S1" s="231"/>
      <c r="T1" s="231"/>
      <c r="U1" s="231"/>
    </row>
    <row r="2" spans="1:22" ht="15" hidden="1">
      <c r="A2" s="62"/>
      <c r="B2" s="63"/>
      <c r="C2" s="64"/>
      <c r="D2" s="62"/>
      <c r="E2" s="62"/>
      <c r="F2" s="62"/>
      <c r="G2" s="62"/>
      <c r="H2" s="62"/>
      <c r="I2" s="62"/>
      <c r="J2" s="62"/>
      <c r="K2" s="62"/>
      <c r="L2" s="83"/>
      <c r="M2" s="230"/>
      <c r="N2" s="231"/>
      <c r="O2" s="231"/>
      <c r="P2" s="231"/>
      <c r="Q2" s="231"/>
      <c r="R2" s="231"/>
      <c r="S2" s="231"/>
      <c r="T2" s="231"/>
      <c r="U2" s="231"/>
    </row>
    <row r="3" spans="1:22" ht="15" hidden="1">
      <c r="A3" s="62"/>
      <c r="B3" s="63"/>
      <c r="C3" s="64"/>
      <c r="D3" s="62"/>
      <c r="E3" s="62"/>
      <c r="F3" s="62"/>
      <c r="G3" s="62"/>
      <c r="H3" s="62"/>
      <c r="I3" s="62"/>
      <c r="J3" s="62"/>
      <c r="K3" s="62"/>
      <c r="L3" s="83"/>
      <c r="M3" s="230"/>
      <c r="N3" s="231"/>
      <c r="O3" s="231"/>
      <c r="P3" s="231"/>
      <c r="Q3" s="231"/>
      <c r="R3" s="231"/>
      <c r="S3" s="231"/>
      <c r="T3" s="231"/>
      <c r="U3" s="231"/>
    </row>
    <row r="4" spans="1:22" ht="15" hidden="1">
      <c r="A4" s="62"/>
      <c r="B4" s="63"/>
      <c r="C4" s="64"/>
      <c r="D4" s="62"/>
      <c r="E4" s="62"/>
      <c r="F4" s="62"/>
      <c r="G4" s="62"/>
      <c r="H4" s="62"/>
      <c r="I4" s="62"/>
      <c r="J4" s="62"/>
      <c r="K4" s="62"/>
      <c r="L4" s="65"/>
      <c r="M4" s="230"/>
      <c r="N4" s="231"/>
      <c r="O4" s="231"/>
      <c r="P4" s="231"/>
      <c r="Q4" s="231"/>
      <c r="R4" s="231"/>
      <c r="S4" s="231"/>
      <c r="T4" s="231"/>
      <c r="U4" s="231"/>
    </row>
    <row r="5" spans="1:22" ht="18.75">
      <c r="A5" s="62"/>
      <c r="B5" s="63"/>
      <c r="C5" s="64"/>
      <c r="D5" s="62"/>
      <c r="E5" s="62"/>
      <c r="F5" s="62"/>
      <c r="G5" s="62"/>
      <c r="H5" s="62"/>
      <c r="I5" s="62"/>
      <c r="J5" s="62"/>
      <c r="K5" s="62"/>
      <c r="L5" s="65"/>
      <c r="M5" s="134"/>
      <c r="N5" s="135"/>
      <c r="O5" s="135"/>
      <c r="P5" s="135"/>
      <c r="Q5" s="135"/>
      <c r="R5" s="228" t="s">
        <v>27</v>
      </c>
      <c r="S5" s="229"/>
      <c r="T5" s="229"/>
      <c r="U5" s="229"/>
      <c r="V5" s="229"/>
    </row>
    <row r="6" spans="1:22" ht="18.75">
      <c r="A6" s="62"/>
      <c r="B6" s="63"/>
      <c r="C6" s="64"/>
      <c r="D6" s="62"/>
      <c r="E6" s="62"/>
      <c r="F6" s="62"/>
      <c r="G6" s="62"/>
      <c r="H6" s="62"/>
      <c r="I6" s="62"/>
      <c r="J6" s="62"/>
      <c r="K6" s="62"/>
      <c r="L6" s="65"/>
      <c r="M6" s="134"/>
      <c r="N6" s="135"/>
      <c r="O6" s="135"/>
      <c r="P6" s="135"/>
      <c r="Q6" s="135"/>
      <c r="R6" s="228" t="s">
        <v>519</v>
      </c>
      <c r="S6" s="229"/>
      <c r="T6" s="229"/>
      <c r="U6" s="229"/>
      <c r="V6" s="229"/>
    </row>
    <row r="7" spans="1:22" ht="18.75">
      <c r="A7" s="62"/>
      <c r="B7" s="63"/>
      <c r="C7" s="64"/>
      <c r="D7" s="62"/>
      <c r="E7" s="62"/>
      <c r="F7" s="62"/>
      <c r="G7" s="62"/>
      <c r="H7" s="62"/>
      <c r="I7" s="62"/>
      <c r="J7" s="62"/>
      <c r="K7" s="62"/>
      <c r="L7" s="65"/>
      <c r="M7" s="134"/>
      <c r="N7" s="135"/>
      <c r="O7" s="135"/>
      <c r="P7" s="135"/>
      <c r="Q7" s="135"/>
      <c r="R7" s="228" t="s">
        <v>523</v>
      </c>
      <c r="S7" s="229"/>
      <c r="T7" s="229"/>
      <c r="U7" s="229"/>
      <c r="V7" s="229"/>
    </row>
    <row r="8" spans="1:22" ht="18.75">
      <c r="A8" s="62"/>
      <c r="B8" s="63"/>
      <c r="C8" s="64"/>
      <c r="D8" s="62"/>
      <c r="E8" s="62"/>
      <c r="F8" s="62"/>
      <c r="G8" s="62"/>
      <c r="H8" s="62"/>
      <c r="I8" s="62"/>
      <c r="J8" s="62"/>
      <c r="K8" s="62"/>
      <c r="L8" s="65"/>
      <c r="M8" s="137"/>
      <c r="N8" s="137"/>
      <c r="O8" s="137"/>
      <c r="P8" s="138"/>
      <c r="Q8" s="138"/>
      <c r="R8" s="263" t="s">
        <v>27</v>
      </c>
      <c r="S8" s="229"/>
      <c r="T8" s="229"/>
      <c r="U8" s="229"/>
      <c r="V8" s="185"/>
    </row>
    <row r="9" spans="1:22" ht="18.75">
      <c r="A9" s="62"/>
      <c r="B9" s="63"/>
      <c r="C9" s="64"/>
      <c r="D9" s="62"/>
      <c r="E9" s="62"/>
      <c r="F9" s="62"/>
      <c r="G9" s="62"/>
      <c r="H9" s="62"/>
      <c r="I9" s="62"/>
      <c r="J9" s="62"/>
      <c r="K9" s="62"/>
      <c r="L9" s="65"/>
      <c r="M9" s="137"/>
      <c r="N9" s="136" t="s">
        <v>506</v>
      </c>
      <c r="O9" s="138"/>
      <c r="P9" s="138"/>
      <c r="Q9" s="138"/>
      <c r="R9" s="228" t="s">
        <v>520</v>
      </c>
      <c r="S9" s="229"/>
      <c r="T9" s="229"/>
      <c r="U9" s="229"/>
      <c r="V9" s="185"/>
    </row>
    <row r="10" spans="1:22" ht="18.75">
      <c r="A10" s="52"/>
      <c r="B10" s="66"/>
      <c r="C10" s="53"/>
      <c r="D10" s="52"/>
      <c r="E10" s="52"/>
      <c r="F10" s="52"/>
      <c r="G10" s="52"/>
      <c r="H10" s="52"/>
      <c r="I10" s="52"/>
      <c r="J10" s="52"/>
      <c r="K10" s="52"/>
      <c r="L10" s="55"/>
      <c r="M10" s="137"/>
      <c r="N10" s="136" t="s">
        <v>506</v>
      </c>
      <c r="O10" s="138"/>
      <c r="P10" s="138"/>
      <c r="Q10" s="138"/>
      <c r="R10" s="228" t="s">
        <v>260</v>
      </c>
      <c r="S10" s="229"/>
      <c r="T10" s="229"/>
      <c r="U10" s="229"/>
      <c r="V10" s="185"/>
    </row>
    <row r="11" spans="1:22" ht="27.75" customHeight="1">
      <c r="A11" s="250" t="s">
        <v>28</v>
      </c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0"/>
      <c r="Q11" s="251"/>
      <c r="R11" s="251"/>
      <c r="S11" s="251"/>
      <c r="T11" s="106"/>
      <c r="U11" s="106"/>
    </row>
    <row r="12" spans="1:22" ht="24" customHeight="1">
      <c r="A12" s="52"/>
      <c r="B12" s="52"/>
      <c r="C12" s="53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67"/>
      <c r="S12" s="67"/>
      <c r="T12" s="67"/>
      <c r="U12" s="67"/>
    </row>
    <row r="13" spans="1:22" ht="62.25" customHeight="1">
      <c r="A13" s="271" t="s">
        <v>0</v>
      </c>
      <c r="B13" s="196" t="s">
        <v>29</v>
      </c>
      <c r="C13" s="196" t="s">
        <v>30</v>
      </c>
      <c r="D13" s="196" t="s">
        <v>31</v>
      </c>
      <c r="E13" s="272" t="s">
        <v>32</v>
      </c>
      <c r="F13" s="275" t="s">
        <v>33</v>
      </c>
      <c r="G13" s="232" t="s">
        <v>24</v>
      </c>
      <c r="H13" s="233"/>
      <c r="I13" s="234"/>
      <c r="J13" s="232" t="s">
        <v>34</v>
      </c>
      <c r="K13" s="241"/>
      <c r="L13" s="242"/>
      <c r="M13" s="249" t="s">
        <v>35</v>
      </c>
      <c r="N13" s="252"/>
      <c r="O13" s="252"/>
      <c r="P13" s="252"/>
      <c r="Q13" s="252"/>
      <c r="R13" s="253"/>
      <c r="S13" s="253"/>
      <c r="T13" s="253"/>
      <c r="U13" s="253"/>
    </row>
    <row r="14" spans="1:22" ht="15" customHeight="1">
      <c r="A14" s="271"/>
      <c r="B14" s="196"/>
      <c r="C14" s="197"/>
      <c r="D14" s="196"/>
      <c r="E14" s="273"/>
      <c r="F14" s="275"/>
      <c r="G14" s="235"/>
      <c r="H14" s="236"/>
      <c r="I14" s="237"/>
      <c r="J14" s="243"/>
      <c r="K14" s="244"/>
      <c r="L14" s="245"/>
      <c r="M14" s="252"/>
      <c r="N14" s="252"/>
      <c r="O14" s="252"/>
      <c r="P14" s="252"/>
      <c r="Q14" s="252"/>
      <c r="R14" s="253"/>
      <c r="S14" s="253"/>
      <c r="T14" s="253"/>
      <c r="U14" s="253"/>
    </row>
    <row r="15" spans="1:22" ht="19.5" customHeight="1">
      <c r="A15" s="271"/>
      <c r="B15" s="196"/>
      <c r="C15" s="197"/>
      <c r="D15" s="196"/>
      <c r="E15" s="273"/>
      <c r="F15" s="275"/>
      <c r="G15" s="238"/>
      <c r="H15" s="239"/>
      <c r="I15" s="240"/>
      <c r="J15" s="246"/>
      <c r="K15" s="247"/>
      <c r="L15" s="248"/>
      <c r="M15" s="252"/>
      <c r="N15" s="252"/>
      <c r="O15" s="252"/>
      <c r="P15" s="252"/>
      <c r="Q15" s="252"/>
      <c r="R15" s="253"/>
      <c r="S15" s="253"/>
      <c r="T15" s="253"/>
      <c r="U15" s="253"/>
    </row>
    <row r="16" spans="1:22" ht="32.25" customHeight="1">
      <c r="A16" s="271"/>
      <c r="B16" s="196"/>
      <c r="C16" s="197"/>
      <c r="D16" s="196"/>
      <c r="E16" s="273"/>
      <c r="F16" s="275"/>
      <c r="G16" s="249" t="s">
        <v>36</v>
      </c>
      <c r="H16" s="265" t="s">
        <v>37</v>
      </c>
      <c r="I16" s="266"/>
      <c r="J16" s="267" t="s">
        <v>36</v>
      </c>
      <c r="K16" s="265" t="s">
        <v>37</v>
      </c>
      <c r="L16" s="270"/>
      <c r="M16" s="249" t="s">
        <v>38</v>
      </c>
      <c r="N16" s="249" t="s">
        <v>39</v>
      </c>
      <c r="O16" s="249"/>
      <c r="P16" s="252"/>
      <c r="Q16" s="252"/>
      <c r="R16" s="253"/>
      <c r="S16" s="253"/>
      <c r="T16" s="253"/>
      <c r="U16" s="253"/>
    </row>
    <row r="17" spans="1:24" ht="62.25" customHeight="1">
      <c r="A17" s="271"/>
      <c r="B17" s="196"/>
      <c r="C17" s="197"/>
      <c r="D17" s="196"/>
      <c r="E17" s="273"/>
      <c r="F17" s="275"/>
      <c r="G17" s="249"/>
      <c r="H17" s="160"/>
      <c r="I17" s="161"/>
      <c r="J17" s="268"/>
      <c r="K17" s="232" t="s">
        <v>40</v>
      </c>
      <c r="L17" s="254"/>
      <c r="M17" s="249"/>
      <c r="N17" s="232" t="s">
        <v>399</v>
      </c>
      <c r="O17" s="254"/>
      <c r="P17" s="232" t="s">
        <v>41</v>
      </c>
      <c r="Q17" s="254"/>
      <c r="R17" s="257" t="s">
        <v>366</v>
      </c>
      <c r="S17" s="258"/>
      <c r="T17" s="261" t="s">
        <v>475</v>
      </c>
      <c r="U17" s="262"/>
    </row>
    <row r="18" spans="1:24" ht="183" customHeight="1">
      <c r="A18" s="271"/>
      <c r="B18" s="196"/>
      <c r="C18" s="197"/>
      <c r="D18" s="196"/>
      <c r="E18" s="273"/>
      <c r="F18" s="275"/>
      <c r="G18" s="249"/>
      <c r="H18" s="261" t="s">
        <v>40</v>
      </c>
      <c r="I18" s="262"/>
      <c r="J18" s="268"/>
      <c r="K18" s="255"/>
      <c r="L18" s="256"/>
      <c r="M18" s="249"/>
      <c r="N18" s="255"/>
      <c r="O18" s="256"/>
      <c r="P18" s="255"/>
      <c r="Q18" s="256"/>
      <c r="R18" s="259"/>
      <c r="S18" s="260"/>
      <c r="T18" s="162" t="s">
        <v>476</v>
      </c>
      <c r="U18" s="162" t="s">
        <v>477</v>
      </c>
    </row>
    <row r="19" spans="1:24" ht="169.5" customHeight="1">
      <c r="A19" s="271"/>
      <c r="B19" s="196"/>
      <c r="C19" s="197"/>
      <c r="D19" s="196"/>
      <c r="E19" s="273"/>
      <c r="F19" s="275"/>
      <c r="G19" s="249"/>
      <c r="H19" s="162" t="s">
        <v>42</v>
      </c>
      <c r="I19" s="162" t="s">
        <v>43</v>
      </c>
      <c r="J19" s="269"/>
      <c r="K19" s="162" t="s">
        <v>42</v>
      </c>
      <c r="L19" s="162" t="s">
        <v>43</v>
      </c>
      <c r="M19" s="249"/>
      <c r="N19" s="163" t="s">
        <v>391</v>
      </c>
      <c r="O19" s="163" t="s">
        <v>390</v>
      </c>
      <c r="P19" s="163" t="s">
        <v>391</v>
      </c>
      <c r="Q19" s="163" t="s">
        <v>390</v>
      </c>
      <c r="R19" s="163" t="s">
        <v>391</v>
      </c>
      <c r="S19" s="163" t="s">
        <v>390</v>
      </c>
      <c r="T19" s="163" t="s">
        <v>391</v>
      </c>
      <c r="U19" s="163" t="s">
        <v>391</v>
      </c>
    </row>
    <row r="20" spans="1:24" ht="29.25" customHeight="1">
      <c r="A20" s="271"/>
      <c r="B20" s="196"/>
      <c r="C20" s="197"/>
      <c r="D20" s="196"/>
      <c r="E20" s="274"/>
      <c r="F20" s="275"/>
      <c r="G20" s="164" t="s">
        <v>44</v>
      </c>
      <c r="H20" s="164" t="s">
        <v>44</v>
      </c>
      <c r="I20" s="164" t="s">
        <v>44</v>
      </c>
      <c r="J20" s="164" t="s">
        <v>45</v>
      </c>
      <c r="K20" s="164" t="s">
        <v>45</v>
      </c>
      <c r="L20" s="164" t="s">
        <v>45</v>
      </c>
      <c r="M20" s="164" t="s">
        <v>46</v>
      </c>
      <c r="N20" s="164" t="s">
        <v>46</v>
      </c>
      <c r="O20" s="164" t="s">
        <v>46</v>
      </c>
      <c r="P20" s="164" t="s">
        <v>46</v>
      </c>
      <c r="Q20" s="164" t="s">
        <v>46</v>
      </c>
      <c r="R20" s="164" t="s">
        <v>46</v>
      </c>
      <c r="S20" s="164" t="s">
        <v>46</v>
      </c>
      <c r="T20" s="164" t="s">
        <v>46</v>
      </c>
      <c r="U20" s="164" t="s">
        <v>46</v>
      </c>
    </row>
    <row r="21" spans="1:24" s="15" customFormat="1" ht="27.75" customHeight="1">
      <c r="A21" s="81">
        <v>1</v>
      </c>
      <c r="B21" s="81">
        <v>2</v>
      </c>
      <c r="C21" s="81">
        <v>3</v>
      </c>
      <c r="D21" s="81">
        <v>4</v>
      </c>
      <c r="E21" s="165">
        <v>5</v>
      </c>
      <c r="F21" s="165">
        <v>6</v>
      </c>
      <c r="G21" s="165">
        <v>7</v>
      </c>
      <c r="H21" s="165">
        <v>8</v>
      </c>
      <c r="I21" s="165">
        <v>9</v>
      </c>
      <c r="J21" s="165">
        <v>10</v>
      </c>
      <c r="K21" s="165">
        <v>11</v>
      </c>
      <c r="L21" s="165">
        <v>12</v>
      </c>
      <c r="M21" s="165">
        <v>13</v>
      </c>
      <c r="N21" s="165">
        <v>14</v>
      </c>
      <c r="O21" s="165">
        <v>15</v>
      </c>
      <c r="P21" s="165">
        <v>16</v>
      </c>
      <c r="Q21" s="165">
        <v>17</v>
      </c>
      <c r="R21" s="165">
        <v>18</v>
      </c>
      <c r="S21" s="165">
        <v>19</v>
      </c>
      <c r="T21" s="165">
        <v>20</v>
      </c>
      <c r="U21" s="165">
        <v>21</v>
      </c>
      <c r="V21" s="107"/>
    </row>
    <row r="22" spans="1:24" s="90" customFormat="1" ht="34.5" customHeight="1">
      <c r="A22" s="264" t="s">
        <v>47</v>
      </c>
      <c r="B22" s="264"/>
      <c r="C22" s="51" t="s">
        <v>48</v>
      </c>
      <c r="D22" s="54" t="s">
        <v>48</v>
      </c>
      <c r="E22" s="54" t="s">
        <v>48</v>
      </c>
      <c r="F22" s="54" t="s">
        <v>48</v>
      </c>
      <c r="G22" s="178">
        <f>SUM(H22:I22)</f>
        <v>2789</v>
      </c>
      <c r="H22" s="178">
        <f t="shared" ref="H22:U22" si="0">SUM(H23:H122)</f>
        <v>2137</v>
      </c>
      <c r="I22" s="178">
        <f t="shared" si="0"/>
        <v>652</v>
      </c>
      <c r="J22" s="179">
        <f t="shared" si="0"/>
        <v>101897.79999999996</v>
      </c>
      <c r="K22" s="179">
        <f t="shared" si="0"/>
        <v>80515.899999999965</v>
      </c>
      <c r="L22" s="179">
        <f t="shared" si="0"/>
        <v>21381.900000000005</v>
      </c>
      <c r="M22" s="179">
        <f t="shared" si="0"/>
        <v>3944659701.1879988</v>
      </c>
      <c r="N22" s="179">
        <f t="shared" si="0"/>
        <v>3030875543.0679998</v>
      </c>
      <c r="O22" s="179">
        <f t="shared" si="0"/>
        <v>50000000</v>
      </c>
      <c r="P22" s="179">
        <f t="shared" si="0"/>
        <v>6361588.8799999999</v>
      </c>
      <c r="Q22" s="179">
        <f t="shared" si="0"/>
        <v>0</v>
      </c>
      <c r="R22" s="180">
        <f t="shared" si="0"/>
        <v>855482569.24000013</v>
      </c>
      <c r="S22" s="179">
        <f t="shared" si="0"/>
        <v>0</v>
      </c>
      <c r="T22" s="180">
        <f t="shared" si="0"/>
        <v>1455000</v>
      </c>
      <c r="U22" s="181">
        <f t="shared" si="0"/>
        <v>485000</v>
      </c>
      <c r="V22" s="182"/>
      <c r="X22" s="123"/>
    </row>
    <row r="23" spans="1:24" s="52" customFormat="1" ht="39" customHeight="1">
      <c r="A23" s="47">
        <v>1</v>
      </c>
      <c r="B23" s="139" t="s">
        <v>261</v>
      </c>
      <c r="C23" s="103" t="s">
        <v>49</v>
      </c>
      <c r="D23" s="61" t="s">
        <v>50</v>
      </c>
      <c r="E23" s="70">
        <v>2019</v>
      </c>
      <c r="F23" s="70">
        <v>2019</v>
      </c>
      <c r="G23" s="49">
        <v>1</v>
      </c>
      <c r="H23" s="49">
        <v>1</v>
      </c>
      <c r="I23" s="49">
        <v>0</v>
      </c>
      <c r="J23" s="50">
        <v>45</v>
      </c>
      <c r="K23" s="50">
        <v>45</v>
      </c>
      <c r="L23" s="50">
        <v>0</v>
      </c>
      <c r="M23" s="50">
        <f t="shared" ref="M23:M49" si="1">SUM(N23:U23)</f>
        <v>26000</v>
      </c>
      <c r="N23" s="50">
        <v>0</v>
      </c>
      <c r="O23" s="69">
        <v>0</v>
      </c>
      <c r="P23" s="50">
        <v>6000</v>
      </c>
      <c r="Q23" s="69">
        <v>0</v>
      </c>
      <c r="R23" s="69">
        <v>0</v>
      </c>
      <c r="S23" s="69">
        <v>0</v>
      </c>
      <c r="T23" s="68">
        <v>15000</v>
      </c>
      <c r="U23" s="69">
        <v>5000</v>
      </c>
      <c r="V23" s="108"/>
    </row>
    <row r="24" spans="1:24" s="52" customFormat="1" ht="39" customHeight="1">
      <c r="A24" s="47">
        <v>2</v>
      </c>
      <c r="B24" s="140" t="s">
        <v>51</v>
      </c>
      <c r="C24" s="60" t="s">
        <v>52</v>
      </c>
      <c r="D24" s="60" t="s">
        <v>53</v>
      </c>
      <c r="E24" s="70">
        <v>2019</v>
      </c>
      <c r="F24" s="70">
        <v>2019</v>
      </c>
      <c r="G24" s="49">
        <f t="shared" ref="G24:G30" si="2">H24+I24</f>
        <v>16</v>
      </c>
      <c r="H24" s="49">
        <v>14</v>
      </c>
      <c r="I24" s="49">
        <v>2</v>
      </c>
      <c r="J24" s="50">
        <f t="shared" ref="J24:J30" si="3">SUM(K24:L24)</f>
        <v>605.6</v>
      </c>
      <c r="K24" s="50">
        <v>523.6</v>
      </c>
      <c r="L24" s="50">
        <v>82</v>
      </c>
      <c r="M24" s="50">
        <f t="shared" si="1"/>
        <v>1204623.76</v>
      </c>
      <c r="N24" s="50">
        <v>1135300</v>
      </c>
      <c r="O24" s="69">
        <v>0</v>
      </c>
      <c r="P24" s="50">
        <v>49323.76</v>
      </c>
      <c r="Q24" s="69">
        <v>0</v>
      </c>
      <c r="R24" s="69">
        <v>0</v>
      </c>
      <c r="S24" s="69">
        <v>0</v>
      </c>
      <c r="T24" s="68">
        <v>15000</v>
      </c>
      <c r="U24" s="69">
        <v>5000</v>
      </c>
      <c r="V24" s="108"/>
      <c r="X24" s="71"/>
    </row>
    <row r="25" spans="1:24" s="52" customFormat="1" ht="39" customHeight="1">
      <c r="A25" s="47">
        <v>3</v>
      </c>
      <c r="B25" s="140" t="s">
        <v>54</v>
      </c>
      <c r="C25" s="60" t="s">
        <v>55</v>
      </c>
      <c r="D25" s="60" t="s">
        <v>56</v>
      </c>
      <c r="E25" s="70">
        <v>2019</v>
      </c>
      <c r="F25" s="70">
        <v>2019</v>
      </c>
      <c r="G25" s="49">
        <f t="shared" si="2"/>
        <v>14</v>
      </c>
      <c r="H25" s="49">
        <v>13</v>
      </c>
      <c r="I25" s="49">
        <v>1</v>
      </c>
      <c r="J25" s="50">
        <f t="shared" si="3"/>
        <v>577.79999999999995</v>
      </c>
      <c r="K25" s="50">
        <v>510.2</v>
      </c>
      <c r="L25" s="50">
        <v>67.599999999999994</v>
      </c>
      <c r="M25" s="50">
        <f t="shared" si="1"/>
        <v>49323.76</v>
      </c>
      <c r="N25" s="50">
        <v>0</v>
      </c>
      <c r="O25" s="69">
        <v>0</v>
      </c>
      <c r="P25" s="50">
        <v>49323.76</v>
      </c>
      <c r="Q25" s="69">
        <v>0</v>
      </c>
      <c r="R25" s="69">
        <v>0</v>
      </c>
      <c r="S25" s="69">
        <v>0</v>
      </c>
      <c r="T25" s="69">
        <v>0</v>
      </c>
      <c r="U25" s="69">
        <v>0</v>
      </c>
      <c r="V25" s="108"/>
      <c r="X25" s="71"/>
    </row>
    <row r="26" spans="1:24" s="52" customFormat="1" ht="39" customHeight="1">
      <c r="A26" s="47">
        <v>4</v>
      </c>
      <c r="B26" s="48" t="s">
        <v>262</v>
      </c>
      <c r="C26" s="60" t="s">
        <v>57</v>
      </c>
      <c r="D26" s="60" t="s">
        <v>58</v>
      </c>
      <c r="E26" s="70">
        <v>2019</v>
      </c>
      <c r="F26" s="70">
        <v>2019</v>
      </c>
      <c r="G26" s="49">
        <f t="shared" si="2"/>
        <v>11</v>
      </c>
      <c r="H26" s="49">
        <v>10</v>
      </c>
      <c r="I26" s="49">
        <v>1</v>
      </c>
      <c r="J26" s="50">
        <f t="shared" si="3"/>
        <v>618.20000000000005</v>
      </c>
      <c r="K26" s="50">
        <v>548</v>
      </c>
      <c r="L26" s="50">
        <v>70.2</v>
      </c>
      <c r="M26" s="50">
        <f t="shared" si="1"/>
        <v>37941.360000000001</v>
      </c>
      <c r="N26" s="50">
        <v>0</v>
      </c>
      <c r="O26" s="69">
        <v>0</v>
      </c>
      <c r="P26" s="50">
        <v>37941.360000000001</v>
      </c>
      <c r="Q26" s="69">
        <v>0</v>
      </c>
      <c r="R26" s="69">
        <v>0</v>
      </c>
      <c r="S26" s="69">
        <v>0</v>
      </c>
      <c r="T26" s="69">
        <v>0</v>
      </c>
      <c r="U26" s="69">
        <v>0</v>
      </c>
      <c r="V26" s="108"/>
      <c r="X26" s="71"/>
    </row>
    <row r="27" spans="1:24" s="52" customFormat="1" ht="39" customHeight="1">
      <c r="A27" s="47">
        <v>5</v>
      </c>
      <c r="B27" s="141" t="s">
        <v>263</v>
      </c>
      <c r="C27" s="60" t="s">
        <v>59</v>
      </c>
      <c r="D27" s="60" t="s">
        <v>60</v>
      </c>
      <c r="E27" s="70">
        <v>2019</v>
      </c>
      <c r="F27" s="70">
        <v>2019</v>
      </c>
      <c r="G27" s="49">
        <f t="shared" si="2"/>
        <v>4</v>
      </c>
      <c r="H27" s="49">
        <v>4</v>
      </c>
      <c r="I27" s="49">
        <v>0</v>
      </c>
      <c r="J27" s="50">
        <f t="shared" si="3"/>
        <v>167.6</v>
      </c>
      <c r="K27" s="50">
        <v>167.6</v>
      </c>
      <c r="L27" s="50">
        <v>0</v>
      </c>
      <c r="M27" s="50">
        <f t="shared" si="1"/>
        <v>44000</v>
      </c>
      <c r="N27" s="50">
        <v>0</v>
      </c>
      <c r="O27" s="69">
        <v>0</v>
      </c>
      <c r="P27" s="104">
        <v>24000</v>
      </c>
      <c r="Q27" s="69">
        <v>0</v>
      </c>
      <c r="R27" s="69">
        <v>0</v>
      </c>
      <c r="S27" s="69">
        <v>0</v>
      </c>
      <c r="T27" s="68">
        <v>15000</v>
      </c>
      <c r="U27" s="69">
        <v>5000</v>
      </c>
      <c r="V27" s="108"/>
    </row>
    <row r="28" spans="1:24" s="52" customFormat="1" ht="39" customHeight="1">
      <c r="A28" s="47">
        <v>6</v>
      </c>
      <c r="B28" s="140" t="s">
        <v>61</v>
      </c>
      <c r="C28" s="60" t="s">
        <v>62</v>
      </c>
      <c r="D28" s="60" t="s">
        <v>63</v>
      </c>
      <c r="E28" s="70">
        <v>2020</v>
      </c>
      <c r="F28" s="70">
        <v>2020</v>
      </c>
      <c r="G28" s="49">
        <f t="shared" si="2"/>
        <v>6</v>
      </c>
      <c r="H28" s="49">
        <v>3</v>
      </c>
      <c r="I28" s="49">
        <v>3</v>
      </c>
      <c r="J28" s="50">
        <f t="shared" si="3"/>
        <v>227</v>
      </c>
      <c r="K28" s="50">
        <v>125.1</v>
      </c>
      <c r="L28" s="50">
        <v>101.9</v>
      </c>
      <c r="M28" s="50">
        <f t="shared" si="1"/>
        <v>4430238.2</v>
      </c>
      <c r="N28" s="50">
        <v>4410238.2</v>
      </c>
      <c r="O28" s="69">
        <v>0</v>
      </c>
      <c r="P28" s="50">
        <v>0</v>
      </c>
      <c r="Q28" s="69">
        <v>0</v>
      </c>
      <c r="R28" s="69">
        <v>0</v>
      </c>
      <c r="S28" s="69">
        <v>0</v>
      </c>
      <c r="T28" s="68">
        <v>15000</v>
      </c>
      <c r="U28" s="69">
        <v>5000</v>
      </c>
      <c r="V28" s="108"/>
    </row>
    <row r="29" spans="1:24" s="52" customFormat="1" ht="39" customHeight="1">
      <c r="A29" s="47">
        <v>7</v>
      </c>
      <c r="B29" s="140" t="s">
        <v>64</v>
      </c>
      <c r="C29" s="60" t="s">
        <v>65</v>
      </c>
      <c r="D29" s="60" t="s">
        <v>66</v>
      </c>
      <c r="E29" s="70">
        <v>2020</v>
      </c>
      <c r="F29" s="70">
        <v>2020</v>
      </c>
      <c r="G29" s="49">
        <f t="shared" si="2"/>
        <v>8</v>
      </c>
      <c r="H29" s="49">
        <v>3</v>
      </c>
      <c r="I29" s="49">
        <v>5</v>
      </c>
      <c r="J29" s="50">
        <f t="shared" si="3"/>
        <v>271.5</v>
      </c>
      <c r="K29" s="50">
        <v>105.2</v>
      </c>
      <c r="L29" s="50">
        <v>166.3</v>
      </c>
      <c r="M29" s="50">
        <f t="shared" si="1"/>
        <v>4152720.9839999997</v>
      </c>
      <c r="N29" s="50">
        <f t="shared" ref="N29:N30" si="4">K29*39284.42</f>
        <v>4132720.9839999997</v>
      </c>
      <c r="O29" s="69">
        <v>0</v>
      </c>
      <c r="P29" s="50">
        <v>0</v>
      </c>
      <c r="Q29" s="69">
        <v>0</v>
      </c>
      <c r="R29" s="69">
        <v>0</v>
      </c>
      <c r="S29" s="69">
        <v>0</v>
      </c>
      <c r="T29" s="68">
        <v>15000</v>
      </c>
      <c r="U29" s="69">
        <v>5000</v>
      </c>
      <c r="V29" s="108"/>
    </row>
    <row r="30" spans="1:24" s="52" customFormat="1" ht="39" customHeight="1">
      <c r="A30" s="47">
        <v>8</v>
      </c>
      <c r="B30" s="140" t="s">
        <v>67</v>
      </c>
      <c r="C30" s="60" t="s">
        <v>68</v>
      </c>
      <c r="D30" s="60" t="s">
        <v>69</v>
      </c>
      <c r="E30" s="70">
        <v>2020</v>
      </c>
      <c r="F30" s="70">
        <v>2020</v>
      </c>
      <c r="G30" s="49">
        <f t="shared" si="2"/>
        <v>8</v>
      </c>
      <c r="H30" s="49">
        <v>1</v>
      </c>
      <c r="I30" s="49">
        <v>7</v>
      </c>
      <c r="J30" s="50">
        <f t="shared" si="3"/>
        <v>281.89999999999998</v>
      </c>
      <c r="K30" s="50">
        <v>46.2</v>
      </c>
      <c r="L30" s="50">
        <v>235.7</v>
      </c>
      <c r="M30" s="50">
        <f t="shared" si="1"/>
        <v>1840940.2040000001</v>
      </c>
      <c r="N30" s="50">
        <f t="shared" si="4"/>
        <v>1814940.2040000001</v>
      </c>
      <c r="O30" s="69">
        <v>0</v>
      </c>
      <c r="P30" s="50">
        <v>6000</v>
      </c>
      <c r="Q30" s="69">
        <v>0</v>
      </c>
      <c r="R30" s="69">
        <v>0</v>
      </c>
      <c r="S30" s="69">
        <v>0</v>
      </c>
      <c r="T30" s="68">
        <v>15000</v>
      </c>
      <c r="U30" s="69">
        <v>5000</v>
      </c>
      <c r="V30" s="108"/>
    </row>
    <row r="31" spans="1:24" s="52" customFormat="1" ht="39" customHeight="1">
      <c r="A31" s="47">
        <v>9</v>
      </c>
      <c r="B31" s="140" t="s">
        <v>231</v>
      </c>
      <c r="C31" s="60" t="s">
        <v>232</v>
      </c>
      <c r="D31" s="60" t="s">
        <v>233</v>
      </c>
      <c r="E31" s="47">
        <v>2020</v>
      </c>
      <c r="F31" s="70">
        <v>2020</v>
      </c>
      <c r="G31" s="49">
        <f>H31+I31</f>
        <v>30</v>
      </c>
      <c r="H31" s="49">
        <v>25</v>
      </c>
      <c r="I31" s="49">
        <v>5</v>
      </c>
      <c r="J31" s="50">
        <f>SUM(K31:L31)</f>
        <v>1954.6</v>
      </c>
      <c r="K31" s="50">
        <v>1641</v>
      </c>
      <c r="L31" s="50">
        <v>313.60000000000002</v>
      </c>
      <c r="M31" s="50">
        <f t="shared" si="1"/>
        <v>52201750</v>
      </c>
      <c r="N31" s="50">
        <v>2181750</v>
      </c>
      <c r="O31" s="50">
        <v>50000000</v>
      </c>
      <c r="P31" s="50">
        <v>0</v>
      </c>
      <c r="Q31" s="69">
        <v>0</v>
      </c>
      <c r="R31" s="69">
        <v>0</v>
      </c>
      <c r="S31" s="69">
        <v>0</v>
      </c>
      <c r="T31" s="68">
        <v>15000</v>
      </c>
      <c r="U31" s="69">
        <v>5000</v>
      </c>
      <c r="V31" s="108">
        <f>(L31*0.3)+L31</f>
        <v>407.68</v>
      </c>
    </row>
    <row r="32" spans="1:24" s="52" customFormat="1" ht="39" customHeight="1">
      <c r="A32" s="47">
        <v>10</v>
      </c>
      <c r="B32" s="140" t="s">
        <v>256</v>
      </c>
      <c r="C32" s="61" t="s">
        <v>257</v>
      </c>
      <c r="D32" s="61" t="s">
        <v>510</v>
      </c>
      <c r="E32" s="70">
        <v>2020</v>
      </c>
      <c r="F32" s="70">
        <v>2020</v>
      </c>
      <c r="G32" s="49">
        <f>H32+I32</f>
        <v>2</v>
      </c>
      <c r="H32" s="49">
        <v>0</v>
      </c>
      <c r="I32" s="49">
        <v>2</v>
      </c>
      <c r="J32" s="50">
        <f>SUM(K32:L32)</f>
        <v>83.4</v>
      </c>
      <c r="K32" s="50">
        <v>0</v>
      </c>
      <c r="L32" s="50">
        <v>83.4</v>
      </c>
      <c r="M32" s="50">
        <f t="shared" ref="M32" si="5">SUM(N32:U32)</f>
        <v>0</v>
      </c>
      <c r="N32" s="50">
        <f t="shared" ref="N32" si="6">K32*42218.4</f>
        <v>0</v>
      </c>
      <c r="O32" s="69">
        <v>0</v>
      </c>
      <c r="P32" s="50">
        <f>H32*3000</f>
        <v>0</v>
      </c>
      <c r="Q32" s="69">
        <v>0</v>
      </c>
      <c r="R32" s="69">
        <v>0</v>
      </c>
      <c r="S32" s="69">
        <v>0</v>
      </c>
      <c r="T32" s="69">
        <v>0</v>
      </c>
      <c r="U32" s="69">
        <v>0</v>
      </c>
      <c r="V32" s="108">
        <f t="shared" ref="V32" si="7">(L32*0.3)+L32</f>
        <v>108.42</v>
      </c>
    </row>
    <row r="33" spans="1:22" s="52" customFormat="1" ht="39" customHeight="1">
      <c r="A33" s="47">
        <v>11</v>
      </c>
      <c r="B33" s="140" t="s">
        <v>70</v>
      </c>
      <c r="C33" s="60" t="s">
        <v>71</v>
      </c>
      <c r="D33" s="60" t="s">
        <v>72</v>
      </c>
      <c r="E33" s="70">
        <v>2021</v>
      </c>
      <c r="F33" s="70">
        <v>2021</v>
      </c>
      <c r="G33" s="49">
        <f t="shared" ref="G33:G67" si="8">H33+I33</f>
        <v>10</v>
      </c>
      <c r="H33" s="49">
        <v>6</v>
      </c>
      <c r="I33" s="49">
        <v>4</v>
      </c>
      <c r="J33" s="50">
        <f t="shared" ref="J33:J67" si="9">SUM(K33:L33)</f>
        <v>315.7</v>
      </c>
      <c r="K33" s="50">
        <v>190.7</v>
      </c>
      <c r="L33" s="50">
        <v>125</v>
      </c>
      <c r="M33" s="50">
        <f t="shared" si="1"/>
        <v>12807376.393999999</v>
      </c>
      <c r="N33" s="50">
        <f t="shared" ref="N33:N94" si="10">K33*39284.42</f>
        <v>7491538.8939999994</v>
      </c>
      <c r="O33" s="69">
        <v>0</v>
      </c>
      <c r="P33" s="50">
        <f t="shared" ref="P33:P95" si="11">H33*3000</f>
        <v>18000</v>
      </c>
      <c r="Q33" s="69">
        <v>0</v>
      </c>
      <c r="R33" s="68">
        <f t="shared" ref="R33:R76" si="12">V33*32479</f>
        <v>5277837.5</v>
      </c>
      <c r="S33" s="69">
        <v>0</v>
      </c>
      <c r="T33" s="68">
        <v>15000</v>
      </c>
      <c r="U33" s="69">
        <v>5000</v>
      </c>
      <c r="V33" s="108">
        <f t="shared" ref="V33:V76" si="13">(L33*0.3)+L33</f>
        <v>162.5</v>
      </c>
    </row>
    <row r="34" spans="1:22" s="52" customFormat="1" ht="39" customHeight="1">
      <c r="A34" s="47">
        <v>12</v>
      </c>
      <c r="B34" s="140" t="s">
        <v>73</v>
      </c>
      <c r="C34" s="60" t="s">
        <v>74</v>
      </c>
      <c r="D34" s="60" t="s">
        <v>75</v>
      </c>
      <c r="E34" s="70">
        <v>2021</v>
      </c>
      <c r="F34" s="70">
        <v>2021</v>
      </c>
      <c r="G34" s="49">
        <f t="shared" si="8"/>
        <v>8</v>
      </c>
      <c r="H34" s="49">
        <v>2</v>
      </c>
      <c r="I34" s="49">
        <v>6</v>
      </c>
      <c r="J34" s="50">
        <f t="shared" si="9"/>
        <v>430.3</v>
      </c>
      <c r="K34" s="50">
        <v>146</v>
      </c>
      <c r="L34" s="50">
        <v>284.3</v>
      </c>
      <c r="M34" s="50">
        <f t="shared" si="1"/>
        <v>17765438.93</v>
      </c>
      <c r="N34" s="50">
        <f t="shared" si="10"/>
        <v>5735525.3199999994</v>
      </c>
      <c r="O34" s="69">
        <v>0</v>
      </c>
      <c r="P34" s="50">
        <f t="shared" si="11"/>
        <v>6000</v>
      </c>
      <c r="Q34" s="69">
        <v>0</v>
      </c>
      <c r="R34" s="68">
        <f t="shared" si="12"/>
        <v>12003913.610000001</v>
      </c>
      <c r="S34" s="69">
        <v>0</v>
      </c>
      <c r="T34" s="68">
        <v>15000</v>
      </c>
      <c r="U34" s="69">
        <v>5000</v>
      </c>
      <c r="V34" s="108">
        <f t="shared" si="13"/>
        <v>369.59000000000003</v>
      </c>
    </row>
    <row r="35" spans="1:22" s="52" customFormat="1" ht="39" customHeight="1">
      <c r="A35" s="47">
        <v>13</v>
      </c>
      <c r="B35" s="140" t="s">
        <v>76</v>
      </c>
      <c r="C35" s="60" t="s">
        <v>77</v>
      </c>
      <c r="D35" s="60" t="s">
        <v>78</v>
      </c>
      <c r="E35" s="70">
        <v>2021</v>
      </c>
      <c r="F35" s="70">
        <v>2021</v>
      </c>
      <c r="G35" s="49">
        <f t="shared" si="8"/>
        <v>6</v>
      </c>
      <c r="H35" s="49">
        <v>4</v>
      </c>
      <c r="I35" s="49">
        <v>2</v>
      </c>
      <c r="J35" s="50">
        <f t="shared" si="9"/>
        <v>337.8</v>
      </c>
      <c r="K35" s="50">
        <v>226.8</v>
      </c>
      <c r="L35" s="50">
        <v>111</v>
      </c>
      <c r="M35" s="50">
        <f t="shared" si="1"/>
        <v>13628426.155999999</v>
      </c>
      <c r="N35" s="50">
        <f t="shared" si="10"/>
        <v>8909706.4560000002</v>
      </c>
      <c r="O35" s="69">
        <v>0</v>
      </c>
      <c r="P35" s="50">
        <f t="shared" si="11"/>
        <v>12000</v>
      </c>
      <c r="Q35" s="69">
        <v>0</v>
      </c>
      <c r="R35" s="68">
        <f t="shared" si="12"/>
        <v>4686719.7</v>
      </c>
      <c r="S35" s="69">
        <v>0</v>
      </c>
      <c r="T35" s="68">
        <v>15000</v>
      </c>
      <c r="U35" s="69">
        <v>5000</v>
      </c>
      <c r="V35" s="108">
        <f t="shared" si="13"/>
        <v>144.30000000000001</v>
      </c>
    </row>
    <row r="36" spans="1:22" s="52" customFormat="1" ht="39" customHeight="1">
      <c r="A36" s="47">
        <v>14</v>
      </c>
      <c r="B36" s="140" t="s">
        <v>79</v>
      </c>
      <c r="C36" s="60" t="s">
        <v>80</v>
      </c>
      <c r="D36" s="60" t="s">
        <v>81</v>
      </c>
      <c r="E36" s="70">
        <v>2021</v>
      </c>
      <c r="F36" s="70">
        <v>2021</v>
      </c>
      <c r="G36" s="49">
        <f t="shared" si="8"/>
        <v>11</v>
      </c>
      <c r="H36" s="49">
        <v>6</v>
      </c>
      <c r="I36" s="49">
        <v>5</v>
      </c>
      <c r="J36" s="50">
        <f t="shared" si="9"/>
        <v>476</v>
      </c>
      <c r="K36" s="50">
        <v>265.3</v>
      </c>
      <c r="L36" s="50">
        <v>210.7</v>
      </c>
      <c r="M36" s="50">
        <f t="shared" si="1"/>
        <v>19356479.515999999</v>
      </c>
      <c r="N36" s="50">
        <f t="shared" si="10"/>
        <v>10422156.626</v>
      </c>
      <c r="O36" s="69">
        <v>0</v>
      </c>
      <c r="P36" s="50">
        <f t="shared" si="11"/>
        <v>18000</v>
      </c>
      <c r="Q36" s="69">
        <v>0</v>
      </c>
      <c r="R36" s="68">
        <f t="shared" si="12"/>
        <v>8896322.8899999987</v>
      </c>
      <c r="S36" s="69">
        <v>0</v>
      </c>
      <c r="T36" s="68">
        <v>15000</v>
      </c>
      <c r="U36" s="69">
        <v>5000</v>
      </c>
      <c r="V36" s="108">
        <f t="shared" si="13"/>
        <v>273.90999999999997</v>
      </c>
    </row>
    <row r="37" spans="1:22" s="52" customFormat="1" ht="39" customHeight="1">
      <c r="A37" s="47">
        <v>15</v>
      </c>
      <c r="B37" s="140" t="s">
        <v>82</v>
      </c>
      <c r="C37" s="60" t="s">
        <v>83</v>
      </c>
      <c r="D37" s="60" t="s">
        <v>84</v>
      </c>
      <c r="E37" s="70">
        <v>2021</v>
      </c>
      <c r="F37" s="70">
        <v>2021</v>
      </c>
      <c r="G37" s="49">
        <f t="shared" si="8"/>
        <v>6</v>
      </c>
      <c r="H37" s="49">
        <v>5</v>
      </c>
      <c r="I37" s="49">
        <v>1</v>
      </c>
      <c r="J37" s="50">
        <f t="shared" si="9"/>
        <v>345.7</v>
      </c>
      <c r="K37" s="50">
        <v>317</v>
      </c>
      <c r="L37" s="50">
        <v>28.7</v>
      </c>
      <c r="M37" s="50">
        <f t="shared" si="1"/>
        <v>13699952.629999999</v>
      </c>
      <c r="N37" s="50">
        <f t="shared" si="10"/>
        <v>12453161.139999999</v>
      </c>
      <c r="O37" s="69">
        <v>0</v>
      </c>
      <c r="P37" s="50">
        <f t="shared" si="11"/>
        <v>15000</v>
      </c>
      <c r="Q37" s="69">
        <v>0</v>
      </c>
      <c r="R37" s="68">
        <f t="shared" si="12"/>
        <v>1211791.49</v>
      </c>
      <c r="S37" s="69">
        <v>0</v>
      </c>
      <c r="T37" s="68">
        <v>15000</v>
      </c>
      <c r="U37" s="69">
        <v>5000</v>
      </c>
      <c r="V37" s="108">
        <f t="shared" si="13"/>
        <v>37.31</v>
      </c>
    </row>
    <row r="38" spans="1:22" s="52" customFormat="1" ht="39" customHeight="1">
      <c r="A38" s="47">
        <v>16</v>
      </c>
      <c r="B38" s="140" t="s">
        <v>85</v>
      </c>
      <c r="C38" s="60" t="s">
        <v>86</v>
      </c>
      <c r="D38" s="60" t="s">
        <v>87</v>
      </c>
      <c r="E38" s="70">
        <v>2021</v>
      </c>
      <c r="F38" s="70">
        <v>2021</v>
      </c>
      <c r="G38" s="49">
        <f t="shared" si="8"/>
        <v>7</v>
      </c>
      <c r="H38" s="49">
        <v>6</v>
      </c>
      <c r="I38" s="49">
        <v>1</v>
      </c>
      <c r="J38" s="50">
        <f t="shared" si="9"/>
        <v>365.5</v>
      </c>
      <c r="K38" s="50">
        <v>310.7</v>
      </c>
      <c r="L38" s="50">
        <v>54.8</v>
      </c>
      <c r="M38" s="50">
        <f t="shared" si="1"/>
        <v>14557473.254000001</v>
      </c>
      <c r="N38" s="50">
        <f t="shared" si="10"/>
        <v>12205669.294</v>
      </c>
      <c r="O38" s="69">
        <v>0</v>
      </c>
      <c r="P38" s="50">
        <f t="shared" si="11"/>
        <v>18000</v>
      </c>
      <c r="Q38" s="69">
        <v>0</v>
      </c>
      <c r="R38" s="68">
        <f t="shared" si="12"/>
        <v>2313803.96</v>
      </c>
      <c r="S38" s="69">
        <v>0</v>
      </c>
      <c r="T38" s="68">
        <v>15000</v>
      </c>
      <c r="U38" s="69">
        <v>5000</v>
      </c>
      <c r="V38" s="108">
        <f t="shared" si="13"/>
        <v>71.239999999999995</v>
      </c>
    </row>
    <row r="39" spans="1:22" s="52" customFormat="1" ht="39" customHeight="1">
      <c r="A39" s="47">
        <v>17</v>
      </c>
      <c r="B39" s="142" t="s">
        <v>88</v>
      </c>
      <c r="C39" s="60" t="s">
        <v>89</v>
      </c>
      <c r="D39" s="60" t="s">
        <v>90</v>
      </c>
      <c r="E39" s="70">
        <v>2021</v>
      </c>
      <c r="F39" s="70">
        <v>2021</v>
      </c>
      <c r="G39" s="49">
        <f t="shared" si="8"/>
        <v>8</v>
      </c>
      <c r="H39" s="49">
        <v>6</v>
      </c>
      <c r="I39" s="49">
        <v>2</v>
      </c>
      <c r="J39" s="50">
        <f t="shared" si="9"/>
        <v>408.5</v>
      </c>
      <c r="K39" s="50">
        <v>298.5</v>
      </c>
      <c r="L39" s="50">
        <v>110</v>
      </c>
      <c r="M39" s="50">
        <f t="shared" si="1"/>
        <v>16408896.369999999</v>
      </c>
      <c r="N39" s="50">
        <f t="shared" si="10"/>
        <v>11726399.369999999</v>
      </c>
      <c r="O39" s="69">
        <v>0</v>
      </c>
      <c r="P39" s="50">
        <f t="shared" si="11"/>
        <v>18000</v>
      </c>
      <c r="Q39" s="69">
        <v>0</v>
      </c>
      <c r="R39" s="68">
        <f t="shared" si="12"/>
        <v>4644497</v>
      </c>
      <c r="S39" s="69">
        <v>0</v>
      </c>
      <c r="T39" s="68">
        <v>15000</v>
      </c>
      <c r="U39" s="69">
        <v>5000</v>
      </c>
      <c r="V39" s="108">
        <f t="shared" si="13"/>
        <v>143</v>
      </c>
    </row>
    <row r="40" spans="1:22" s="52" customFormat="1" ht="39" customHeight="1">
      <c r="A40" s="47">
        <v>18</v>
      </c>
      <c r="B40" s="142" t="s">
        <v>91</v>
      </c>
      <c r="C40" s="60" t="s">
        <v>92</v>
      </c>
      <c r="D40" s="60" t="s">
        <v>93</v>
      </c>
      <c r="E40" s="70">
        <v>2021</v>
      </c>
      <c r="F40" s="70">
        <v>2021</v>
      </c>
      <c r="G40" s="49">
        <f t="shared" si="8"/>
        <v>8</v>
      </c>
      <c r="H40" s="49">
        <v>7</v>
      </c>
      <c r="I40" s="49">
        <v>1</v>
      </c>
      <c r="J40" s="50">
        <f t="shared" si="9"/>
        <v>401.3</v>
      </c>
      <c r="K40" s="50">
        <v>355.5</v>
      </c>
      <c r="L40" s="50">
        <v>45.8</v>
      </c>
      <c r="M40" s="50">
        <f t="shared" si="1"/>
        <v>15940410.969999999</v>
      </c>
      <c r="N40" s="50">
        <f t="shared" si="10"/>
        <v>13965611.309999999</v>
      </c>
      <c r="O40" s="69">
        <v>0</v>
      </c>
      <c r="P40" s="50">
        <f t="shared" si="11"/>
        <v>21000</v>
      </c>
      <c r="Q40" s="69">
        <v>0</v>
      </c>
      <c r="R40" s="68">
        <f t="shared" si="12"/>
        <v>1933799.6599999997</v>
      </c>
      <c r="S40" s="69">
        <v>0</v>
      </c>
      <c r="T40" s="68">
        <v>15000</v>
      </c>
      <c r="U40" s="69">
        <v>5000</v>
      </c>
      <c r="V40" s="108">
        <f t="shared" si="13"/>
        <v>59.539999999999992</v>
      </c>
    </row>
    <row r="41" spans="1:22" s="52" customFormat="1" ht="39" customHeight="1">
      <c r="A41" s="47">
        <v>19</v>
      </c>
      <c r="B41" s="142" t="s">
        <v>94</v>
      </c>
      <c r="C41" s="60" t="s">
        <v>95</v>
      </c>
      <c r="D41" s="60" t="s">
        <v>96</v>
      </c>
      <c r="E41" s="70">
        <v>2021</v>
      </c>
      <c r="F41" s="70">
        <v>2021</v>
      </c>
      <c r="G41" s="49">
        <f t="shared" si="8"/>
        <v>8</v>
      </c>
      <c r="H41" s="49">
        <v>7</v>
      </c>
      <c r="I41" s="49">
        <v>1</v>
      </c>
      <c r="J41" s="50">
        <f t="shared" si="9"/>
        <v>394.40000000000003</v>
      </c>
      <c r="K41" s="50">
        <v>334.6</v>
      </c>
      <c r="L41" s="50">
        <v>59.8</v>
      </c>
      <c r="M41" s="50">
        <f t="shared" si="1"/>
        <v>15710484.392000001</v>
      </c>
      <c r="N41" s="50">
        <f>K41*39284.42</f>
        <v>13144566.932</v>
      </c>
      <c r="O41" s="69">
        <v>0</v>
      </c>
      <c r="P41" s="50">
        <f t="shared" si="11"/>
        <v>21000</v>
      </c>
      <c r="Q41" s="69">
        <v>0</v>
      </c>
      <c r="R41" s="68">
        <f t="shared" si="12"/>
        <v>2524917.46</v>
      </c>
      <c r="S41" s="69">
        <v>0</v>
      </c>
      <c r="T41" s="68">
        <v>15000</v>
      </c>
      <c r="U41" s="69">
        <v>5000</v>
      </c>
      <c r="V41" s="108">
        <f t="shared" si="13"/>
        <v>77.739999999999995</v>
      </c>
    </row>
    <row r="42" spans="1:22" s="52" customFormat="1" ht="39" customHeight="1">
      <c r="A42" s="47">
        <v>20</v>
      </c>
      <c r="B42" s="142" t="s">
        <v>97</v>
      </c>
      <c r="C42" s="60" t="s">
        <v>98</v>
      </c>
      <c r="D42" s="60" t="s">
        <v>99</v>
      </c>
      <c r="E42" s="70">
        <v>2021</v>
      </c>
      <c r="F42" s="70">
        <v>2021</v>
      </c>
      <c r="G42" s="49">
        <f t="shared" si="8"/>
        <v>8</v>
      </c>
      <c r="H42" s="49">
        <v>5</v>
      </c>
      <c r="I42" s="49">
        <v>3</v>
      </c>
      <c r="J42" s="50">
        <f t="shared" si="9"/>
        <v>402.8</v>
      </c>
      <c r="K42" s="50">
        <v>262.3</v>
      </c>
      <c r="L42" s="50">
        <v>140.5</v>
      </c>
      <c r="M42" s="50">
        <f t="shared" si="1"/>
        <v>16271592.716000002</v>
      </c>
      <c r="N42" s="50">
        <f t="shared" si="10"/>
        <v>10304303.366</v>
      </c>
      <c r="O42" s="69">
        <v>0</v>
      </c>
      <c r="P42" s="50">
        <f t="shared" si="11"/>
        <v>15000</v>
      </c>
      <c r="Q42" s="69">
        <v>0</v>
      </c>
      <c r="R42" s="68">
        <f t="shared" si="12"/>
        <v>5932289.3500000006</v>
      </c>
      <c r="S42" s="69">
        <v>0</v>
      </c>
      <c r="T42" s="68">
        <v>15000</v>
      </c>
      <c r="U42" s="69">
        <v>5000</v>
      </c>
      <c r="V42" s="108">
        <f t="shared" si="13"/>
        <v>182.65</v>
      </c>
    </row>
    <row r="43" spans="1:22" s="52" customFormat="1" ht="39" customHeight="1">
      <c r="A43" s="47">
        <v>21</v>
      </c>
      <c r="B43" s="142" t="s">
        <v>100</v>
      </c>
      <c r="C43" s="60" t="s">
        <v>101</v>
      </c>
      <c r="D43" s="60" t="s">
        <v>102</v>
      </c>
      <c r="E43" s="70">
        <v>2021</v>
      </c>
      <c r="F43" s="70">
        <v>2021</v>
      </c>
      <c r="G43" s="49">
        <f t="shared" si="8"/>
        <v>12</v>
      </c>
      <c r="H43" s="49">
        <v>11</v>
      </c>
      <c r="I43" s="49">
        <v>1</v>
      </c>
      <c r="J43" s="50">
        <f t="shared" si="9"/>
        <v>446.6</v>
      </c>
      <c r="K43" s="50">
        <v>411</v>
      </c>
      <c r="L43" s="50">
        <v>35.6</v>
      </c>
      <c r="M43" s="50">
        <f t="shared" si="1"/>
        <v>17702024.739999998</v>
      </c>
      <c r="N43" s="50">
        <f t="shared" si="10"/>
        <v>16145896.619999999</v>
      </c>
      <c r="O43" s="69">
        <v>0</v>
      </c>
      <c r="P43" s="50">
        <f t="shared" si="11"/>
        <v>33000</v>
      </c>
      <c r="Q43" s="69">
        <v>0</v>
      </c>
      <c r="R43" s="68">
        <f t="shared" si="12"/>
        <v>1503128.12</v>
      </c>
      <c r="S43" s="69">
        <v>0</v>
      </c>
      <c r="T43" s="68">
        <v>15000</v>
      </c>
      <c r="U43" s="69">
        <v>5000</v>
      </c>
      <c r="V43" s="108">
        <f t="shared" si="13"/>
        <v>46.28</v>
      </c>
    </row>
    <row r="44" spans="1:22" s="52" customFormat="1" ht="39" customHeight="1">
      <c r="A44" s="47">
        <v>22</v>
      </c>
      <c r="B44" s="140" t="s">
        <v>103</v>
      </c>
      <c r="C44" s="60" t="s">
        <v>104</v>
      </c>
      <c r="D44" s="60" t="s">
        <v>105</v>
      </c>
      <c r="E44" s="70">
        <v>2021</v>
      </c>
      <c r="F44" s="70">
        <v>2021</v>
      </c>
      <c r="G44" s="49">
        <f t="shared" si="8"/>
        <v>9</v>
      </c>
      <c r="H44" s="49">
        <v>9</v>
      </c>
      <c r="I44" s="49">
        <v>0</v>
      </c>
      <c r="J44" s="50">
        <f t="shared" si="9"/>
        <v>448.1</v>
      </c>
      <c r="K44" s="50">
        <v>448.1</v>
      </c>
      <c r="L44" s="50">
        <v>0</v>
      </c>
      <c r="M44" s="50">
        <f t="shared" si="1"/>
        <v>17650348.602000002</v>
      </c>
      <c r="N44" s="50">
        <f t="shared" si="10"/>
        <v>17603348.602000002</v>
      </c>
      <c r="O44" s="69">
        <v>0</v>
      </c>
      <c r="P44" s="50">
        <f t="shared" si="11"/>
        <v>27000</v>
      </c>
      <c r="Q44" s="69">
        <v>0</v>
      </c>
      <c r="R44" s="68">
        <f t="shared" si="12"/>
        <v>0</v>
      </c>
      <c r="S44" s="69">
        <v>0</v>
      </c>
      <c r="T44" s="68">
        <v>15000</v>
      </c>
      <c r="U44" s="69">
        <v>5000</v>
      </c>
      <c r="V44" s="108">
        <f t="shared" si="13"/>
        <v>0</v>
      </c>
    </row>
    <row r="45" spans="1:22" s="52" customFormat="1" ht="39" customHeight="1">
      <c r="A45" s="47">
        <v>23</v>
      </c>
      <c r="B45" s="140" t="s">
        <v>106</v>
      </c>
      <c r="C45" s="60" t="s">
        <v>107</v>
      </c>
      <c r="D45" s="60" t="s">
        <v>108</v>
      </c>
      <c r="E45" s="70">
        <v>2021</v>
      </c>
      <c r="F45" s="70">
        <v>2021</v>
      </c>
      <c r="G45" s="49">
        <f t="shared" si="8"/>
        <v>7</v>
      </c>
      <c r="H45" s="49">
        <v>6</v>
      </c>
      <c r="I45" s="49">
        <v>1</v>
      </c>
      <c r="J45" s="50">
        <f t="shared" si="9"/>
        <v>311.29999999999995</v>
      </c>
      <c r="K45" s="50">
        <v>277.89999999999998</v>
      </c>
      <c r="L45" s="50">
        <v>33.4</v>
      </c>
      <c r="M45" s="50">
        <f t="shared" si="1"/>
        <v>12365378.497999998</v>
      </c>
      <c r="N45" s="50">
        <f t="shared" si="10"/>
        <v>10917140.317999998</v>
      </c>
      <c r="O45" s="69">
        <v>0</v>
      </c>
      <c r="P45" s="50">
        <f t="shared" si="11"/>
        <v>18000</v>
      </c>
      <c r="Q45" s="69">
        <v>0</v>
      </c>
      <c r="R45" s="68">
        <f t="shared" si="12"/>
        <v>1410238.1800000002</v>
      </c>
      <c r="S45" s="69">
        <v>0</v>
      </c>
      <c r="T45" s="68">
        <v>15000</v>
      </c>
      <c r="U45" s="69">
        <v>5000</v>
      </c>
      <c r="V45" s="108">
        <f t="shared" si="13"/>
        <v>43.42</v>
      </c>
    </row>
    <row r="46" spans="1:22" s="52" customFormat="1" ht="39" customHeight="1">
      <c r="A46" s="47">
        <v>24</v>
      </c>
      <c r="B46" s="140" t="s">
        <v>109</v>
      </c>
      <c r="C46" s="60" t="s">
        <v>110</v>
      </c>
      <c r="D46" s="60" t="s">
        <v>111</v>
      </c>
      <c r="E46" s="70">
        <v>2021</v>
      </c>
      <c r="F46" s="70">
        <v>2021</v>
      </c>
      <c r="G46" s="49">
        <f t="shared" si="8"/>
        <v>6</v>
      </c>
      <c r="H46" s="49">
        <v>3</v>
      </c>
      <c r="I46" s="49">
        <v>3</v>
      </c>
      <c r="J46" s="50">
        <f t="shared" si="9"/>
        <v>271.39999999999998</v>
      </c>
      <c r="K46" s="50">
        <v>153.4</v>
      </c>
      <c r="L46" s="50">
        <v>118</v>
      </c>
      <c r="M46" s="50">
        <f t="shared" si="1"/>
        <v>11037508.628</v>
      </c>
      <c r="N46" s="50">
        <f t="shared" si="10"/>
        <v>6026230.0279999999</v>
      </c>
      <c r="O46" s="69">
        <v>0</v>
      </c>
      <c r="P46" s="50">
        <f t="shared" si="11"/>
        <v>9000</v>
      </c>
      <c r="Q46" s="69">
        <v>0</v>
      </c>
      <c r="R46" s="68">
        <f t="shared" si="12"/>
        <v>4982278.6000000006</v>
      </c>
      <c r="S46" s="69">
        <v>0</v>
      </c>
      <c r="T46" s="68">
        <v>15000</v>
      </c>
      <c r="U46" s="69">
        <v>5000</v>
      </c>
      <c r="V46" s="108">
        <f t="shared" si="13"/>
        <v>153.4</v>
      </c>
    </row>
    <row r="47" spans="1:22" s="52" customFormat="1" ht="39" customHeight="1">
      <c r="A47" s="47">
        <v>25</v>
      </c>
      <c r="B47" s="140" t="s">
        <v>112</v>
      </c>
      <c r="C47" s="60" t="s">
        <v>113</v>
      </c>
      <c r="D47" s="60" t="s">
        <v>114</v>
      </c>
      <c r="E47" s="70">
        <v>2021</v>
      </c>
      <c r="F47" s="70">
        <v>2021</v>
      </c>
      <c r="G47" s="49">
        <f t="shared" si="8"/>
        <v>8</v>
      </c>
      <c r="H47" s="49">
        <v>7</v>
      </c>
      <c r="I47" s="49">
        <v>1</v>
      </c>
      <c r="J47" s="50">
        <f t="shared" si="9"/>
        <v>359.5</v>
      </c>
      <c r="K47" s="50">
        <v>327</v>
      </c>
      <c r="L47" s="50">
        <v>32.5</v>
      </c>
      <c r="M47" s="50">
        <f t="shared" si="1"/>
        <v>14259243.09</v>
      </c>
      <c r="N47" s="50">
        <f t="shared" si="10"/>
        <v>12846005.34</v>
      </c>
      <c r="O47" s="69">
        <v>0</v>
      </c>
      <c r="P47" s="50">
        <f t="shared" si="11"/>
        <v>21000</v>
      </c>
      <c r="Q47" s="69">
        <v>0</v>
      </c>
      <c r="R47" s="68">
        <f t="shared" si="12"/>
        <v>1372237.75</v>
      </c>
      <c r="S47" s="69">
        <v>0</v>
      </c>
      <c r="T47" s="68">
        <v>15000</v>
      </c>
      <c r="U47" s="69">
        <v>5000</v>
      </c>
      <c r="V47" s="108">
        <f t="shared" si="13"/>
        <v>42.25</v>
      </c>
    </row>
    <row r="48" spans="1:22" s="52" customFormat="1" ht="39" customHeight="1">
      <c r="A48" s="47">
        <v>26</v>
      </c>
      <c r="B48" s="140" t="s">
        <v>115</v>
      </c>
      <c r="C48" s="60" t="s">
        <v>116</v>
      </c>
      <c r="D48" s="60" t="s">
        <v>117</v>
      </c>
      <c r="E48" s="47">
        <v>2021</v>
      </c>
      <c r="F48" s="70">
        <v>2021</v>
      </c>
      <c r="G48" s="49">
        <f t="shared" si="8"/>
        <v>8</v>
      </c>
      <c r="H48" s="49">
        <v>2</v>
      </c>
      <c r="I48" s="49">
        <v>6</v>
      </c>
      <c r="J48" s="50">
        <f t="shared" si="9"/>
        <v>304.39999999999998</v>
      </c>
      <c r="K48" s="50">
        <v>66.400000000000006</v>
      </c>
      <c r="L48" s="50">
        <v>238</v>
      </c>
      <c r="M48" s="50">
        <f t="shared" si="1"/>
        <v>12683488.088</v>
      </c>
      <c r="N48" s="50">
        <f t="shared" si="10"/>
        <v>2608485.4879999999</v>
      </c>
      <c r="O48" s="69">
        <v>0</v>
      </c>
      <c r="P48" s="50">
        <f t="shared" si="11"/>
        <v>6000</v>
      </c>
      <c r="Q48" s="69">
        <v>0</v>
      </c>
      <c r="R48" s="68">
        <f t="shared" si="12"/>
        <v>10049002.6</v>
      </c>
      <c r="S48" s="69">
        <v>0</v>
      </c>
      <c r="T48" s="68">
        <v>15000</v>
      </c>
      <c r="U48" s="69">
        <v>5000</v>
      </c>
      <c r="V48" s="108">
        <f t="shared" si="13"/>
        <v>309.39999999999998</v>
      </c>
    </row>
    <row r="49" spans="1:22" s="52" customFormat="1" ht="39" customHeight="1">
      <c r="A49" s="47">
        <v>27</v>
      </c>
      <c r="B49" s="140" t="s">
        <v>118</v>
      </c>
      <c r="C49" s="60" t="s">
        <v>119</v>
      </c>
      <c r="D49" s="60" t="s">
        <v>120</v>
      </c>
      <c r="E49" s="47">
        <v>2021</v>
      </c>
      <c r="F49" s="70">
        <v>2021</v>
      </c>
      <c r="G49" s="49">
        <f t="shared" si="8"/>
        <v>8</v>
      </c>
      <c r="H49" s="49">
        <v>4</v>
      </c>
      <c r="I49" s="49">
        <v>4</v>
      </c>
      <c r="J49" s="50">
        <f t="shared" si="9"/>
        <v>310.89999999999998</v>
      </c>
      <c r="K49" s="50">
        <v>187.7</v>
      </c>
      <c r="L49" s="50">
        <v>123.2</v>
      </c>
      <c r="M49" s="50">
        <f t="shared" si="1"/>
        <v>12607522.274</v>
      </c>
      <c r="N49" s="50">
        <f t="shared" si="10"/>
        <v>7373685.6339999996</v>
      </c>
      <c r="O49" s="69">
        <v>0</v>
      </c>
      <c r="P49" s="50">
        <f t="shared" si="11"/>
        <v>12000</v>
      </c>
      <c r="Q49" s="69">
        <v>0</v>
      </c>
      <c r="R49" s="68">
        <f t="shared" si="12"/>
        <v>5201836.6399999997</v>
      </c>
      <c r="S49" s="69">
        <v>0</v>
      </c>
      <c r="T49" s="68">
        <v>15000</v>
      </c>
      <c r="U49" s="69">
        <v>5000</v>
      </c>
      <c r="V49" s="108">
        <f t="shared" si="13"/>
        <v>160.16</v>
      </c>
    </row>
    <row r="50" spans="1:22" s="52" customFormat="1" ht="39" customHeight="1">
      <c r="A50" s="47">
        <v>28</v>
      </c>
      <c r="B50" s="140" t="s">
        <v>121</v>
      </c>
      <c r="C50" s="60" t="s">
        <v>122</v>
      </c>
      <c r="D50" s="60" t="s">
        <v>123</v>
      </c>
      <c r="E50" s="47">
        <v>2021</v>
      </c>
      <c r="F50" s="70">
        <v>2021</v>
      </c>
      <c r="G50" s="49">
        <f t="shared" si="8"/>
        <v>8</v>
      </c>
      <c r="H50" s="49">
        <v>7</v>
      </c>
      <c r="I50" s="49">
        <v>1</v>
      </c>
      <c r="J50" s="50">
        <f t="shared" si="9"/>
        <v>315.2</v>
      </c>
      <c r="K50" s="50">
        <v>281.89999999999998</v>
      </c>
      <c r="L50" s="50">
        <v>33.299999999999997</v>
      </c>
      <c r="M50" s="50">
        <f t="shared" ref="M50:M113" si="14">SUM(N50:U50)</f>
        <v>12521293.907999998</v>
      </c>
      <c r="N50" s="50">
        <f t="shared" si="10"/>
        <v>11074277.997999998</v>
      </c>
      <c r="O50" s="69">
        <v>0</v>
      </c>
      <c r="P50" s="50">
        <f t="shared" si="11"/>
        <v>21000</v>
      </c>
      <c r="Q50" s="69">
        <v>0</v>
      </c>
      <c r="R50" s="68">
        <f t="shared" si="12"/>
        <v>1406015.9099999997</v>
      </c>
      <c r="S50" s="69">
        <v>0</v>
      </c>
      <c r="T50" s="68">
        <v>15000</v>
      </c>
      <c r="U50" s="69">
        <v>5000</v>
      </c>
      <c r="V50" s="108">
        <f t="shared" si="13"/>
        <v>43.289999999999992</v>
      </c>
    </row>
    <row r="51" spans="1:22" s="52" customFormat="1" ht="39" customHeight="1">
      <c r="A51" s="47">
        <v>29</v>
      </c>
      <c r="B51" s="140" t="s">
        <v>124</v>
      </c>
      <c r="C51" s="60" t="s">
        <v>125</v>
      </c>
      <c r="D51" s="60" t="s">
        <v>126</v>
      </c>
      <c r="E51" s="47">
        <v>2021</v>
      </c>
      <c r="F51" s="70">
        <v>2021</v>
      </c>
      <c r="G51" s="49">
        <f t="shared" si="8"/>
        <v>8</v>
      </c>
      <c r="H51" s="49">
        <v>6</v>
      </c>
      <c r="I51" s="49">
        <v>2</v>
      </c>
      <c r="J51" s="50">
        <f t="shared" si="9"/>
        <v>357.9</v>
      </c>
      <c r="K51" s="50">
        <v>284</v>
      </c>
      <c r="L51" s="50">
        <v>73.900000000000006</v>
      </c>
      <c r="M51" s="50">
        <f t="shared" si="14"/>
        <v>14315032.809999999</v>
      </c>
      <c r="N51" s="50">
        <f t="shared" si="10"/>
        <v>11156775.279999999</v>
      </c>
      <c r="O51" s="69">
        <v>0</v>
      </c>
      <c r="P51" s="50">
        <f t="shared" si="11"/>
        <v>18000</v>
      </c>
      <c r="Q51" s="69">
        <v>0</v>
      </c>
      <c r="R51" s="68">
        <f t="shared" si="12"/>
        <v>3120257.5300000003</v>
      </c>
      <c r="S51" s="69">
        <v>0</v>
      </c>
      <c r="T51" s="68">
        <v>15000</v>
      </c>
      <c r="U51" s="69">
        <v>5000</v>
      </c>
      <c r="V51" s="108">
        <f t="shared" si="13"/>
        <v>96.070000000000007</v>
      </c>
    </row>
    <row r="52" spans="1:22" s="52" customFormat="1" ht="39" customHeight="1">
      <c r="A52" s="47">
        <v>30</v>
      </c>
      <c r="B52" s="140" t="s">
        <v>127</v>
      </c>
      <c r="C52" s="60" t="s">
        <v>128</v>
      </c>
      <c r="D52" s="60" t="s">
        <v>129</v>
      </c>
      <c r="E52" s="47">
        <v>2021</v>
      </c>
      <c r="F52" s="70">
        <v>2021</v>
      </c>
      <c r="G52" s="49">
        <f t="shared" si="8"/>
        <v>11</v>
      </c>
      <c r="H52" s="49">
        <v>4</v>
      </c>
      <c r="I52" s="49">
        <v>7</v>
      </c>
      <c r="J52" s="50">
        <f t="shared" si="9"/>
        <v>368.70000000000005</v>
      </c>
      <c r="K52" s="50">
        <v>125.4</v>
      </c>
      <c r="L52" s="50">
        <v>243.3</v>
      </c>
      <c r="M52" s="50">
        <f t="shared" si="14"/>
        <v>15231049.177999999</v>
      </c>
      <c r="N52" s="50">
        <f t="shared" si="10"/>
        <v>4926266.2680000002</v>
      </c>
      <c r="O52" s="69">
        <v>0</v>
      </c>
      <c r="P52" s="50">
        <f t="shared" si="11"/>
        <v>12000</v>
      </c>
      <c r="Q52" s="69">
        <v>0</v>
      </c>
      <c r="R52" s="68">
        <f t="shared" si="12"/>
        <v>10272782.91</v>
      </c>
      <c r="S52" s="69">
        <v>0</v>
      </c>
      <c r="T52" s="68">
        <v>15000</v>
      </c>
      <c r="U52" s="69">
        <v>5000</v>
      </c>
      <c r="V52" s="108">
        <f t="shared" si="13"/>
        <v>316.29000000000002</v>
      </c>
    </row>
    <row r="53" spans="1:22" s="52" customFormat="1" ht="39" customHeight="1">
      <c r="A53" s="47">
        <v>31</v>
      </c>
      <c r="B53" s="140" t="s">
        <v>130</v>
      </c>
      <c r="C53" s="60" t="s">
        <v>131</v>
      </c>
      <c r="D53" s="60" t="s">
        <v>132</v>
      </c>
      <c r="E53" s="47">
        <v>2021</v>
      </c>
      <c r="F53" s="70">
        <v>2021</v>
      </c>
      <c r="G53" s="49">
        <f t="shared" si="8"/>
        <v>6</v>
      </c>
      <c r="H53" s="49">
        <v>4</v>
      </c>
      <c r="I53" s="49">
        <v>2</v>
      </c>
      <c r="J53" s="50">
        <f t="shared" si="9"/>
        <v>197.60000000000002</v>
      </c>
      <c r="K53" s="50">
        <v>141.4</v>
      </c>
      <c r="L53" s="50">
        <v>56.2</v>
      </c>
      <c r="M53" s="50">
        <f t="shared" si="14"/>
        <v>7959732.7280000001</v>
      </c>
      <c r="N53" s="50">
        <f t="shared" si="10"/>
        <v>5554816.9879999999</v>
      </c>
      <c r="O53" s="69">
        <v>0</v>
      </c>
      <c r="P53" s="50">
        <f t="shared" si="11"/>
        <v>12000</v>
      </c>
      <c r="Q53" s="69">
        <v>0</v>
      </c>
      <c r="R53" s="68">
        <f t="shared" si="12"/>
        <v>2372915.7400000002</v>
      </c>
      <c r="S53" s="69">
        <v>0</v>
      </c>
      <c r="T53" s="68">
        <v>15000</v>
      </c>
      <c r="U53" s="69">
        <v>5000</v>
      </c>
      <c r="V53" s="108">
        <f t="shared" si="13"/>
        <v>73.06</v>
      </c>
    </row>
    <row r="54" spans="1:22" s="52" customFormat="1" ht="39" customHeight="1">
      <c r="A54" s="47">
        <v>32</v>
      </c>
      <c r="B54" s="140" t="s">
        <v>133</v>
      </c>
      <c r="C54" s="60" t="s">
        <v>134</v>
      </c>
      <c r="D54" s="60" t="s">
        <v>135</v>
      </c>
      <c r="E54" s="47">
        <v>2021</v>
      </c>
      <c r="F54" s="70">
        <v>2021</v>
      </c>
      <c r="G54" s="49">
        <f t="shared" si="8"/>
        <v>10</v>
      </c>
      <c r="H54" s="49">
        <v>3</v>
      </c>
      <c r="I54" s="49">
        <v>7</v>
      </c>
      <c r="J54" s="50">
        <f t="shared" si="9"/>
        <v>333.3</v>
      </c>
      <c r="K54" s="50">
        <v>127.5</v>
      </c>
      <c r="L54" s="50">
        <v>205.8</v>
      </c>
      <c r="M54" s="50">
        <f t="shared" si="14"/>
        <v>13727195.210000001</v>
      </c>
      <c r="N54" s="50">
        <f t="shared" si="10"/>
        <v>5008763.55</v>
      </c>
      <c r="O54" s="69">
        <v>0</v>
      </c>
      <c r="P54" s="50">
        <f t="shared" si="11"/>
        <v>9000</v>
      </c>
      <c r="Q54" s="69">
        <v>0</v>
      </c>
      <c r="R54" s="68">
        <f t="shared" si="12"/>
        <v>8689431.6600000001</v>
      </c>
      <c r="S54" s="69">
        <v>0</v>
      </c>
      <c r="T54" s="68">
        <v>15000</v>
      </c>
      <c r="U54" s="69">
        <v>5000</v>
      </c>
      <c r="V54" s="108">
        <f t="shared" si="13"/>
        <v>267.54000000000002</v>
      </c>
    </row>
    <row r="55" spans="1:22" s="52" customFormat="1" ht="39" customHeight="1">
      <c r="A55" s="47">
        <v>33</v>
      </c>
      <c r="B55" s="140" t="s">
        <v>136</v>
      </c>
      <c r="C55" s="60" t="s">
        <v>137</v>
      </c>
      <c r="D55" s="60" t="s">
        <v>138</v>
      </c>
      <c r="E55" s="47">
        <v>2021</v>
      </c>
      <c r="F55" s="70">
        <v>2021</v>
      </c>
      <c r="G55" s="49">
        <f t="shared" si="8"/>
        <v>6</v>
      </c>
      <c r="H55" s="49">
        <v>6</v>
      </c>
      <c r="I55" s="49">
        <v>0</v>
      </c>
      <c r="J55" s="50">
        <f t="shared" si="9"/>
        <v>312.60000000000002</v>
      </c>
      <c r="K55" s="50">
        <v>312.60000000000002</v>
      </c>
      <c r="L55" s="50">
        <v>0</v>
      </c>
      <c r="M55" s="50">
        <f t="shared" si="14"/>
        <v>12318309.692</v>
      </c>
      <c r="N55" s="50">
        <f t="shared" si="10"/>
        <v>12280309.692</v>
      </c>
      <c r="O55" s="69">
        <v>0</v>
      </c>
      <c r="P55" s="50">
        <f t="shared" si="11"/>
        <v>18000</v>
      </c>
      <c r="Q55" s="69">
        <v>0</v>
      </c>
      <c r="R55" s="68">
        <f t="shared" si="12"/>
        <v>0</v>
      </c>
      <c r="S55" s="69">
        <v>0</v>
      </c>
      <c r="T55" s="68">
        <v>15000</v>
      </c>
      <c r="U55" s="69">
        <v>5000</v>
      </c>
      <c r="V55" s="108">
        <f t="shared" si="13"/>
        <v>0</v>
      </c>
    </row>
    <row r="56" spans="1:22" s="52" customFormat="1" ht="39" customHeight="1">
      <c r="A56" s="47">
        <v>34</v>
      </c>
      <c r="B56" s="48" t="s">
        <v>384</v>
      </c>
      <c r="C56" s="60" t="s">
        <v>139</v>
      </c>
      <c r="D56" s="60" t="s">
        <v>140</v>
      </c>
      <c r="E56" s="47">
        <v>2021</v>
      </c>
      <c r="F56" s="70">
        <v>2021</v>
      </c>
      <c r="G56" s="49">
        <f t="shared" si="8"/>
        <v>56</v>
      </c>
      <c r="H56" s="49">
        <v>52</v>
      </c>
      <c r="I56" s="49">
        <v>4</v>
      </c>
      <c r="J56" s="50">
        <f t="shared" si="9"/>
        <v>1015.4000000000001</v>
      </c>
      <c r="K56" s="50">
        <v>957.7</v>
      </c>
      <c r="L56" s="50">
        <v>57.7</v>
      </c>
      <c r="M56" s="50">
        <f t="shared" si="14"/>
        <v>40234938.824000001</v>
      </c>
      <c r="N56" s="50">
        <f t="shared" si="10"/>
        <v>37622689.034000002</v>
      </c>
      <c r="O56" s="69">
        <v>0</v>
      </c>
      <c r="P56" s="50">
        <f t="shared" si="11"/>
        <v>156000</v>
      </c>
      <c r="Q56" s="69">
        <v>0</v>
      </c>
      <c r="R56" s="68">
        <f t="shared" si="12"/>
        <v>2436249.79</v>
      </c>
      <c r="S56" s="69">
        <v>0</v>
      </c>
      <c r="T56" s="68">
        <v>15000</v>
      </c>
      <c r="U56" s="69">
        <v>5000</v>
      </c>
      <c r="V56" s="108">
        <f t="shared" si="13"/>
        <v>75.010000000000005</v>
      </c>
    </row>
    <row r="57" spans="1:22" s="52" customFormat="1" ht="39" customHeight="1">
      <c r="A57" s="47">
        <v>35</v>
      </c>
      <c r="B57" s="48" t="s">
        <v>383</v>
      </c>
      <c r="C57" s="60" t="s">
        <v>141</v>
      </c>
      <c r="D57" s="60" t="s">
        <v>142</v>
      </c>
      <c r="E57" s="47">
        <v>2021</v>
      </c>
      <c r="F57" s="70">
        <v>2021</v>
      </c>
      <c r="G57" s="49">
        <f t="shared" si="8"/>
        <v>31</v>
      </c>
      <c r="H57" s="49">
        <v>24</v>
      </c>
      <c r="I57" s="49">
        <v>7</v>
      </c>
      <c r="J57" s="50">
        <f t="shared" si="9"/>
        <v>1290.5999999999999</v>
      </c>
      <c r="K57" s="50">
        <v>993.8</v>
      </c>
      <c r="L57" s="50">
        <v>296.8</v>
      </c>
      <c r="M57" s="50">
        <f t="shared" si="14"/>
        <v>51664553.955999993</v>
      </c>
      <c r="N57" s="50">
        <f t="shared" si="10"/>
        <v>39040856.595999993</v>
      </c>
      <c r="O57" s="69">
        <v>0</v>
      </c>
      <c r="P57" s="50">
        <f t="shared" si="11"/>
        <v>72000</v>
      </c>
      <c r="Q57" s="69">
        <v>0</v>
      </c>
      <c r="R57" s="68">
        <f t="shared" si="12"/>
        <v>12531697.360000001</v>
      </c>
      <c r="S57" s="69">
        <v>0</v>
      </c>
      <c r="T57" s="68">
        <v>15000</v>
      </c>
      <c r="U57" s="69">
        <v>5000</v>
      </c>
      <c r="V57" s="108">
        <f t="shared" si="13"/>
        <v>385.84000000000003</v>
      </c>
    </row>
    <row r="58" spans="1:22" s="52" customFormat="1" ht="39" customHeight="1">
      <c r="A58" s="47">
        <v>36</v>
      </c>
      <c r="B58" s="143" t="s">
        <v>264</v>
      </c>
      <c r="C58" s="60" t="s">
        <v>143</v>
      </c>
      <c r="D58" s="60" t="s">
        <v>144</v>
      </c>
      <c r="E58" s="47">
        <v>2021</v>
      </c>
      <c r="F58" s="70">
        <v>2021</v>
      </c>
      <c r="G58" s="49">
        <f>H58+I58</f>
        <v>28</v>
      </c>
      <c r="H58" s="49">
        <v>21</v>
      </c>
      <c r="I58" s="49">
        <v>7</v>
      </c>
      <c r="J58" s="50">
        <f t="shared" si="9"/>
        <v>862.90000000000009</v>
      </c>
      <c r="K58" s="50">
        <v>734.6</v>
      </c>
      <c r="L58" s="50">
        <v>128.30000000000001</v>
      </c>
      <c r="M58" s="50">
        <f t="shared" si="14"/>
        <v>34358507.342</v>
      </c>
      <c r="N58" s="50">
        <f t="shared" si="10"/>
        <v>28858334.932</v>
      </c>
      <c r="O58" s="69">
        <v>0</v>
      </c>
      <c r="P58" s="50">
        <f t="shared" si="11"/>
        <v>63000</v>
      </c>
      <c r="Q58" s="69">
        <v>0</v>
      </c>
      <c r="R58" s="68">
        <f>V58*32479</f>
        <v>5417172.4100000011</v>
      </c>
      <c r="S58" s="69">
        <v>0</v>
      </c>
      <c r="T58" s="68">
        <v>15000</v>
      </c>
      <c r="U58" s="69">
        <v>5000</v>
      </c>
      <c r="V58" s="108">
        <f>(L58*0.3)+L58</f>
        <v>166.79000000000002</v>
      </c>
    </row>
    <row r="59" spans="1:22" s="52" customFormat="1" ht="39" customHeight="1">
      <c r="A59" s="47">
        <v>37</v>
      </c>
      <c r="B59" s="48" t="s">
        <v>265</v>
      </c>
      <c r="C59" s="60" t="s">
        <v>145</v>
      </c>
      <c r="D59" s="60" t="s">
        <v>146</v>
      </c>
      <c r="E59" s="47">
        <v>2021</v>
      </c>
      <c r="F59" s="70">
        <v>2021</v>
      </c>
      <c r="G59" s="49">
        <f>H59+I59</f>
        <v>12</v>
      </c>
      <c r="H59" s="49">
        <v>10</v>
      </c>
      <c r="I59" s="49">
        <v>2</v>
      </c>
      <c r="J59" s="50">
        <f t="shared" si="9"/>
        <v>881.1</v>
      </c>
      <c r="K59" s="50">
        <v>734</v>
      </c>
      <c r="L59" s="50">
        <v>147.1</v>
      </c>
      <c r="M59" s="50">
        <f t="shared" si="14"/>
        <v>35095723.449999996</v>
      </c>
      <c r="N59" s="50">
        <f t="shared" si="10"/>
        <v>28834764.279999997</v>
      </c>
      <c r="O59" s="69">
        <v>0</v>
      </c>
      <c r="P59" s="50">
        <f t="shared" si="11"/>
        <v>30000</v>
      </c>
      <c r="Q59" s="69">
        <v>0</v>
      </c>
      <c r="R59" s="68">
        <f>V59*32479</f>
        <v>6210959.1699999999</v>
      </c>
      <c r="S59" s="69">
        <v>0</v>
      </c>
      <c r="T59" s="68">
        <v>15000</v>
      </c>
      <c r="U59" s="69">
        <v>5000</v>
      </c>
      <c r="V59" s="108">
        <f>(L59*0.3)+L59</f>
        <v>191.23</v>
      </c>
    </row>
    <row r="60" spans="1:22" s="52" customFormat="1" ht="39" customHeight="1">
      <c r="A60" s="47">
        <v>38</v>
      </c>
      <c r="B60" s="48" t="s">
        <v>266</v>
      </c>
      <c r="C60" s="60" t="s">
        <v>147</v>
      </c>
      <c r="D60" s="60" t="s">
        <v>148</v>
      </c>
      <c r="E60" s="47">
        <v>2021</v>
      </c>
      <c r="F60" s="70">
        <v>2021</v>
      </c>
      <c r="G60" s="49">
        <f>H60+I60</f>
        <v>6</v>
      </c>
      <c r="H60" s="49">
        <v>4</v>
      </c>
      <c r="I60" s="49">
        <v>2</v>
      </c>
      <c r="J60" s="50">
        <f t="shared" si="9"/>
        <v>218.2</v>
      </c>
      <c r="K60" s="50">
        <v>145.19999999999999</v>
      </c>
      <c r="L60" s="50">
        <v>73</v>
      </c>
      <c r="M60" s="50">
        <f t="shared" si="14"/>
        <v>8818354.8839999996</v>
      </c>
      <c r="N60" s="50">
        <f t="shared" si="10"/>
        <v>5704097.7839999991</v>
      </c>
      <c r="O60" s="69">
        <v>0</v>
      </c>
      <c r="P60" s="50">
        <f t="shared" si="11"/>
        <v>12000</v>
      </c>
      <c r="Q60" s="69">
        <v>0</v>
      </c>
      <c r="R60" s="68">
        <f>V60*32479</f>
        <v>3082257.1</v>
      </c>
      <c r="S60" s="69">
        <v>0</v>
      </c>
      <c r="T60" s="68">
        <v>15000</v>
      </c>
      <c r="U60" s="69">
        <v>5000</v>
      </c>
      <c r="V60" s="108">
        <f>(L60*0.3)+L60</f>
        <v>94.9</v>
      </c>
    </row>
    <row r="61" spans="1:22" s="52" customFormat="1" ht="39" customHeight="1">
      <c r="A61" s="47">
        <v>39</v>
      </c>
      <c r="B61" s="48" t="s">
        <v>382</v>
      </c>
      <c r="C61" s="60" t="s">
        <v>149</v>
      </c>
      <c r="D61" s="60" t="s">
        <v>150</v>
      </c>
      <c r="E61" s="47">
        <v>2021</v>
      </c>
      <c r="F61" s="70">
        <v>2021</v>
      </c>
      <c r="G61" s="49">
        <f>H61+I61</f>
        <v>190</v>
      </c>
      <c r="H61" s="49">
        <v>141</v>
      </c>
      <c r="I61" s="49">
        <v>49</v>
      </c>
      <c r="J61" s="50">
        <f t="shared" si="9"/>
        <v>3517.2999999999997</v>
      </c>
      <c r="K61" s="50">
        <v>2347.6999999999998</v>
      </c>
      <c r="L61" s="50">
        <v>1169.5999999999999</v>
      </c>
      <c r="M61" s="50">
        <f t="shared" si="14"/>
        <v>142054702.75399998</v>
      </c>
      <c r="N61" s="50">
        <f t="shared" si="10"/>
        <v>92228032.833999991</v>
      </c>
      <c r="O61" s="69">
        <v>0</v>
      </c>
      <c r="P61" s="50">
        <f t="shared" si="11"/>
        <v>423000</v>
      </c>
      <c r="Q61" s="69">
        <v>0</v>
      </c>
      <c r="R61" s="68">
        <f>V61*32479</f>
        <v>49383669.919999994</v>
      </c>
      <c r="S61" s="69">
        <v>0</v>
      </c>
      <c r="T61" s="68">
        <v>15000</v>
      </c>
      <c r="U61" s="69">
        <v>5000</v>
      </c>
      <c r="V61" s="108">
        <f>(L61*0.3)+L61</f>
        <v>1520.4799999999998</v>
      </c>
    </row>
    <row r="62" spans="1:22" s="52" customFormat="1" ht="39" customHeight="1">
      <c r="A62" s="47">
        <v>40</v>
      </c>
      <c r="B62" s="144" t="s">
        <v>381</v>
      </c>
      <c r="C62" s="60" t="s">
        <v>151</v>
      </c>
      <c r="D62" s="60" t="s">
        <v>152</v>
      </c>
      <c r="E62" s="47">
        <v>2021</v>
      </c>
      <c r="F62" s="70">
        <v>2021</v>
      </c>
      <c r="G62" s="49">
        <f>H62+I62</f>
        <v>72</v>
      </c>
      <c r="H62" s="49">
        <v>47</v>
      </c>
      <c r="I62" s="49">
        <v>25</v>
      </c>
      <c r="J62" s="50">
        <f t="shared" si="9"/>
        <v>1573.1</v>
      </c>
      <c r="K62" s="50">
        <v>970.2</v>
      </c>
      <c r="L62" s="50">
        <v>602.9</v>
      </c>
      <c r="M62" s="50">
        <f t="shared" si="14"/>
        <v>63730810.114</v>
      </c>
      <c r="N62" s="50">
        <f t="shared" si="10"/>
        <v>38113744.284000002</v>
      </c>
      <c r="O62" s="69">
        <v>0</v>
      </c>
      <c r="P62" s="50">
        <f t="shared" si="11"/>
        <v>141000</v>
      </c>
      <c r="Q62" s="69">
        <v>0</v>
      </c>
      <c r="R62" s="68">
        <f>V62*32479</f>
        <v>25456065.829999998</v>
      </c>
      <c r="S62" s="69">
        <v>0</v>
      </c>
      <c r="T62" s="68">
        <v>15000</v>
      </c>
      <c r="U62" s="69">
        <v>5000</v>
      </c>
      <c r="V62" s="108">
        <f>(L62*0.3)+L62</f>
        <v>783.77</v>
      </c>
    </row>
    <row r="63" spans="1:22" s="52" customFormat="1" ht="39" customHeight="1">
      <c r="A63" s="47">
        <v>41</v>
      </c>
      <c r="B63" s="142" t="s">
        <v>153</v>
      </c>
      <c r="C63" s="60" t="s">
        <v>154</v>
      </c>
      <c r="D63" s="60" t="s">
        <v>155</v>
      </c>
      <c r="E63" s="47">
        <v>2021</v>
      </c>
      <c r="F63" s="70">
        <v>2021</v>
      </c>
      <c r="G63" s="49">
        <f t="shared" si="8"/>
        <v>85</v>
      </c>
      <c r="H63" s="49">
        <v>77</v>
      </c>
      <c r="I63" s="49">
        <v>8</v>
      </c>
      <c r="J63" s="50">
        <f t="shared" si="9"/>
        <v>4464.1000000000004</v>
      </c>
      <c r="K63" s="50">
        <v>4010.3</v>
      </c>
      <c r="L63" s="50">
        <v>453.8</v>
      </c>
      <c r="M63" s="50">
        <f t="shared" si="14"/>
        <v>176953970.78599998</v>
      </c>
      <c r="N63" s="50">
        <f t="shared" si="10"/>
        <v>157542309.52599999</v>
      </c>
      <c r="O63" s="69">
        <v>0</v>
      </c>
      <c r="P63" s="50">
        <f t="shared" si="11"/>
        <v>231000</v>
      </c>
      <c r="Q63" s="69">
        <v>0</v>
      </c>
      <c r="R63" s="68">
        <f t="shared" si="12"/>
        <v>19160661.260000002</v>
      </c>
      <c r="S63" s="69">
        <v>0</v>
      </c>
      <c r="T63" s="68">
        <v>15000</v>
      </c>
      <c r="U63" s="69">
        <v>5000</v>
      </c>
      <c r="V63" s="108">
        <f t="shared" si="13"/>
        <v>589.94000000000005</v>
      </c>
    </row>
    <row r="64" spans="1:22" s="52" customFormat="1" ht="39" customHeight="1">
      <c r="A64" s="47">
        <v>42</v>
      </c>
      <c r="B64" s="48" t="s">
        <v>156</v>
      </c>
      <c r="C64" s="60" t="s">
        <v>157</v>
      </c>
      <c r="D64" s="60" t="s">
        <v>158</v>
      </c>
      <c r="E64" s="47">
        <v>2021</v>
      </c>
      <c r="F64" s="70">
        <v>2021</v>
      </c>
      <c r="G64" s="49">
        <f>H64+I64</f>
        <v>90</v>
      </c>
      <c r="H64" s="49">
        <v>84</v>
      </c>
      <c r="I64" s="49">
        <v>6</v>
      </c>
      <c r="J64" s="50">
        <f>SUM(K64:L64)</f>
        <v>4006.1000000000004</v>
      </c>
      <c r="K64" s="50">
        <v>3731.3</v>
      </c>
      <c r="L64" s="50">
        <v>274.8</v>
      </c>
      <c r="M64" s="50">
        <f t="shared" si="14"/>
        <v>158456754.30599999</v>
      </c>
      <c r="N64" s="50">
        <f t="shared" si="10"/>
        <v>146581956.34599999</v>
      </c>
      <c r="O64" s="69">
        <v>0</v>
      </c>
      <c r="P64" s="50">
        <f t="shared" si="11"/>
        <v>252000</v>
      </c>
      <c r="Q64" s="69">
        <v>0</v>
      </c>
      <c r="R64" s="68">
        <f>V64*32479</f>
        <v>11602797.960000001</v>
      </c>
      <c r="S64" s="69">
        <v>0</v>
      </c>
      <c r="T64" s="68">
        <v>15000</v>
      </c>
      <c r="U64" s="69">
        <v>5000</v>
      </c>
      <c r="V64" s="108">
        <f>(L64*0.3)+L64</f>
        <v>357.24</v>
      </c>
    </row>
    <row r="65" spans="1:22" s="52" customFormat="1" ht="39" customHeight="1">
      <c r="A65" s="47">
        <v>43</v>
      </c>
      <c r="B65" s="48" t="s">
        <v>159</v>
      </c>
      <c r="C65" s="60" t="s">
        <v>160</v>
      </c>
      <c r="D65" s="60" t="s">
        <v>161</v>
      </c>
      <c r="E65" s="47">
        <v>2021</v>
      </c>
      <c r="F65" s="70">
        <v>2021</v>
      </c>
      <c r="G65" s="49">
        <f>H65+I65</f>
        <v>24</v>
      </c>
      <c r="H65" s="49">
        <v>23</v>
      </c>
      <c r="I65" s="49">
        <v>1</v>
      </c>
      <c r="J65" s="50">
        <f>SUM(K65:L65)</f>
        <v>1276.7</v>
      </c>
      <c r="K65" s="50">
        <v>1217.3</v>
      </c>
      <c r="L65" s="50">
        <v>59.4</v>
      </c>
      <c r="M65" s="50">
        <f t="shared" si="14"/>
        <v>50417952.846000001</v>
      </c>
      <c r="N65" s="50">
        <f t="shared" si="10"/>
        <v>47820924.465999998</v>
      </c>
      <c r="O65" s="69">
        <v>0</v>
      </c>
      <c r="P65" s="50">
        <f t="shared" si="11"/>
        <v>69000</v>
      </c>
      <c r="Q65" s="69">
        <v>0</v>
      </c>
      <c r="R65" s="68">
        <f>V65*32479</f>
        <v>2508028.38</v>
      </c>
      <c r="S65" s="69">
        <v>0</v>
      </c>
      <c r="T65" s="68">
        <v>15000</v>
      </c>
      <c r="U65" s="69">
        <v>5000</v>
      </c>
      <c r="V65" s="108">
        <f>(L65*0.3)+L65</f>
        <v>77.22</v>
      </c>
    </row>
    <row r="66" spans="1:22" s="52" customFormat="1" ht="39" customHeight="1">
      <c r="A66" s="47">
        <v>44</v>
      </c>
      <c r="B66" s="48" t="s">
        <v>162</v>
      </c>
      <c r="C66" s="60" t="s">
        <v>163</v>
      </c>
      <c r="D66" s="60" t="s">
        <v>164</v>
      </c>
      <c r="E66" s="47">
        <v>2021</v>
      </c>
      <c r="F66" s="70">
        <v>2021</v>
      </c>
      <c r="G66" s="49">
        <f>H66+I66</f>
        <v>90</v>
      </c>
      <c r="H66" s="49">
        <v>84</v>
      </c>
      <c r="I66" s="49">
        <v>6</v>
      </c>
      <c r="J66" s="50">
        <f>SUM(K66:L66)</f>
        <v>3948.1</v>
      </c>
      <c r="K66" s="50">
        <v>3671.1</v>
      </c>
      <c r="L66" s="50">
        <v>277</v>
      </c>
      <c r="M66" s="50">
        <f t="shared" si="14"/>
        <v>156184722.162</v>
      </c>
      <c r="N66" s="50">
        <f t="shared" si="10"/>
        <v>144217034.26199999</v>
      </c>
      <c r="O66" s="69">
        <v>0</v>
      </c>
      <c r="P66" s="50">
        <f t="shared" si="11"/>
        <v>252000</v>
      </c>
      <c r="Q66" s="69">
        <v>0</v>
      </c>
      <c r="R66" s="68">
        <f>V66*32479</f>
        <v>11695687.9</v>
      </c>
      <c r="S66" s="69">
        <v>0</v>
      </c>
      <c r="T66" s="68">
        <v>15000</v>
      </c>
      <c r="U66" s="69">
        <v>5000</v>
      </c>
      <c r="V66" s="108">
        <f>(L66*0.3)+L66</f>
        <v>360.1</v>
      </c>
    </row>
    <row r="67" spans="1:22" s="52" customFormat="1" ht="39" customHeight="1">
      <c r="A67" s="47">
        <v>45</v>
      </c>
      <c r="B67" s="145" t="s">
        <v>165</v>
      </c>
      <c r="C67" s="60" t="s">
        <v>166</v>
      </c>
      <c r="D67" s="60" t="s">
        <v>167</v>
      </c>
      <c r="E67" s="47">
        <v>2021</v>
      </c>
      <c r="F67" s="70">
        <v>2021</v>
      </c>
      <c r="G67" s="49">
        <f t="shared" si="8"/>
        <v>90</v>
      </c>
      <c r="H67" s="49">
        <v>84</v>
      </c>
      <c r="I67" s="49">
        <v>6</v>
      </c>
      <c r="J67" s="50">
        <f t="shared" si="9"/>
        <v>3974.5</v>
      </c>
      <c r="K67" s="50">
        <v>3739.6</v>
      </c>
      <c r="L67" s="50">
        <v>234.9</v>
      </c>
      <c r="M67" s="50">
        <f t="shared" si="14"/>
        <v>157098129.26199996</v>
      </c>
      <c r="N67" s="50">
        <f t="shared" si="10"/>
        <v>146908017.03199998</v>
      </c>
      <c r="O67" s="69">
        <v>0</v>
      </c>
      <c r="P67" s="50">
        <f t="shared" si="11"/>
        <v>252000</v>
      </c>
      <c r="Q67" s="69">
        <v>0</v>
      </c>
      <c r="R67" s="68">
        <f t="shared" si="12"/>
        <v>9918112.2300000004</v>
      </c>
      <c r="S67" s="69">
        <v>0</v>
      </c>
      <c r="T67" s="68">
        <v>15000</v>
      </c>
      <c r="U67" s="69">
        <v>5000</v>
      </c>
      <c r="V67" s="108">
        <f t="shared" si="13"/>
        <v>305.37</v>
      </c>
    </row>
    <row r="68" spans="1:22" s="52" customFormat="1" ht="39" customHeight="1">
      <c r="A68" s="47">
        <v>46</v>
      </c>
      <c r="B68" s="144" t="s">
        <v>168</v>
      </c>
      <c r="C68" s="60" t="s">
        <v>169</v>
      </c>
      <c r="D68" s="60" t="s">
        <v>170</v>
      </c>
      <c r="E68" s="47">
        <v>2021</v>
      </c>
      <c r="F68" s="70">
        <v>2021</v>
      </c>
      <c r="G68" s="49">
        <f t="shared" ref="G68:G94" si="15">H68+I68</f>
        <v>8</v>
      </c>
      <c r="H68" s="49">
        <v>6</v>
      </c>
      <c r="I68" s="49">
        <v>2</v>
      </c>
      <c r="J68" s="50">
        <f t="shared" ref="J68:J90" si="16">SUM(K68:L68)</f>
        <v>411</v>
      </c>
      <c r="K68" s="50">
        <v>299.2</v>
      </c>
      <c r="L68" s="50">
        <v>111.8</v>
      </c>
      <c r="M68" s="50">
        <f t="shared" si="14"/>
        <v>16512396.324000001</v>
      </c>
      <c r="N68" s="50">
        <f t="shared" si="10"/>
        <v>11753898.464</v>
      </c>
      <c r="O68" s="69">
        <v>0</v>
      </c>
      <c r="P68" s="50">
        <f t="shared" si="11"/>
        <v>18000</v>
      </c>
      <c r="Q68" s="69">
        <v>0</v>
      </c>
      <c r="R68" s="68">
        <f t="shared" si="12"/>
        <v>4720497.8600000003</v>
      </c>
      <c r="S68" s="69">
        <v>0</v>
      </c>
      <c r="T68" s="68">
        <v>15000</v>
      </c>
      <c r="U68" s="69">
        <v>5000</v>
      </c>
      <c r="V68" s="108">
        <f t="shared" si="13"/>
        <v>145.34</v>
      </c>
    </row>
    <row r="69" spans="1:22" s="52" customFormat="1" ht="39" customHeight="1">
      <c r="A69" s="47">
        <v>47</v>
      </c>
      <c r="B69" s="140" t="s">
        <v>180</v>
      </c>
      <c r="C69" s="60" t="s">
        <v>181</v>
      </c>
      <c r="D69" s="60" t="s">
        <v>182</v>
      </c>
      <c r="E69" s="47">
        <v>2021</v>
      </c>
      <c r="F69" s="70">
        <v>2021</v>
      </c>
      <c r="G69" s="49">
        <f>H69+I69</f>
        <v>3</v>
      </c>
      <c r="H69" s="49">
        <v>2</v>
      </c>
      <c r="I69" s="49">
        <v>1</v>
      </c>
      <c r="J69" s="50">
        <f>SUM(K69:L69)</f>
        <v>123.2</v>
      </c>
      <c r="K69" s="50">
        <v>83</v>
      </c>
      <c r="L69" s="50">
        <v>40.200000000000003</v>
      </c>
      <c r="M69" s="50">
        <f t="shared" si="14"/>
        <v>4983959.4000000004</v>
      </c>
      <c r="N69" s="50">
        <f t="shared" si="10"/>
        <v>3260606.86</v>
      </c>
      <c r="O69" s="69">
        <v>0</v>
      </c>
      <c r="P69" s="50">
        <f t="shared" si="11"/>
        <v>6000</v>
      </c>
      <c r="Q69" s="69">
        <v>0</v>
      </c>
      <c r="R69" s="68">
        <f>V69*32479</f>
        <v>1697352.5400000003</v>
      </c>
      <c r="S69" s="69">
        <v>0</v>
      </c>
      <c r="T69" s="68">
        <v>15000</v>
      </c>
      <c r="U69" s="69">
        <v>5000</v>
      </c>
      <c r="V69" s="108">
        <f>(L69*0.3)+L69</f>
        <v>52.260000000000005</v>
      </c>
    </row>
    <row r="70" spans="1:22" s="52" customFormat="1" ht="39" customHeight="1">
      <c r="A70" s="47">
        <v>48</v>
      </c>
      <c r="B70" s="144" t="s">
        <v>174</v>
      </c>
      <c r="C70" s="60" t="s">
        <v>175</v>
      </c>
      <c r="D70" s="60" t="s">
        <v>176</v>
      </c>
      <c r="E70" s="47">
        <v>2021</v>
      </c>
      <c r="F70" s="70">
        <v>2021</v>
      </c>
      <c r="G70" s="49">
        <f>H70+I70</f>
        <v>12</v>
      </c>
      <c r="H70" s="49">
        <v>10</v>
      </c>
      <c r="I70" s="49">
        <v>2</v>
      </c>
      <c r="J70" s="50">
        <f>SUM(K70:L70)</f>
        <v>594.9</v>
      </c>
      <c r="K70" s="50">
        <v>495</v>
      </c>
      <c r="L70" s="50">
        <v>99.9</v>
      </c>
      <c r="M70" s="50">
        <f t="shared" si="14"/>
        <v>23713835.629999999</v>
      </c>
      <c r="N70" s="50">
        <f t="shared" si="10"/>
        <v>19445787.899999999</v>
      </c>
      <c r="O70" s="69">
        <v>0</v>
      </c>
      <c r="P70" s="50">
        <f t="shared" si="11"/>
        <v>30000</v>
      </c>
      <c r="Q70" s="69">
        <v>0</v>
      </c>
      <c r="R70" s="68">
        <f>V70*32479</f>
        <v>4218047.7300000004</v>
      </c>
      <c r="S70" s="69">
        <v>0</v>
      </c>
      <c r="T70" s="68">
        <v>15000</v>
      </c>
      <c r="U70" s="69">
        <v>5000</v>
      </c>
      <c r="V70" s="108">
        <f>(L70*0.3)+L70</f>
        <v>129.87</v>
      </c>
    </row>
    <row r="71" spans="1:22" s="52" customFormat="1" ht="39" customHeight="1">
      <c r="A71" s="47">
        <v>49</v>
      </c>
      <c r="B71" s="140" t="s">
        <v>171</v>
      </c>
      <c r="C71" s="60" t="s">
        <v>172</v>
      </c>
      <c r="D71" s="60" t="s">
        <v>173</v>
      </c>
      <c r="E71" s="47">
        <v>2021</v>
      </c>
      <c r="F71" s="70">
        <v>2021</v>
      </c>
      <c r="G71" s="49">
        <f>H71+I71</f>
        <v>44</v>
      </c>
      <c r="H71" s="49">
        <v>22</v>
      </c>
      <c r="I71" s="49">
        <v>22</v>
      </c>
      <c r="J71" s="50">
        <f>SUM(K71:L71)</f>
        <v>580.29999999999995</v>
      </c>
      <c r="K71" s="50">
        <v>322</v>
      </c>
      <c r="L71" s="50">
        <v>258.3</v>
      </c>
      <c r="M71" s="50">
        <f t="shared" si="14"/>
        <v>23641706.649999999</v>
      </c>
      <c r="N71" s="50">
        <f>K71*39284.42</f>
        <v>12649583.24</v>
      </c>
      <c r="O71" s="69">
        <v>0</v>
      </c>
      <c r="P71" s="50">
        <f>H71*3000</f>
        <v>66000</v>
      </c>
      <c r="Q71" s="69">
        <v>0</v>
      </c>
      <c r="R71" s="68">
        <f>V71*32479</f>
        <v>10906123.41</v>
      </c>
      <c r="S71" s="69">
        <v>0</v>
      </c>
      <c r="T71" s="68">
        <v>15000</v>
      </c>
      <c r="U71" s="69">
        <v>5000</v>
      </c>
      <c r="V71" s="108">
        <f>(L71*0.3)+L71</f>
        <v>335.79</v>
      </c>
    </row>
    <row r="72" spans="1:22" s="52" customFormat="1" ht="39" customHeight="1">
      <c r="A72" s="47">
        <v>50</v>
      </c>
      <c r="B72" s="140" t="s">
        <v>183</v>
      </c>
      <c r="C72" s="60" t="s">
        <v>184</v>
      </c>
      <c r="D72" s="60" t="s">
        <v>185</v>
      </c>
      <c r="E72" s="47">
        <v>2021</v>
      </c>
      <c r="F72" s="70">
        <v>2021</v>
      </c>
      <c r="G72" s="49">
        <f>H72+I72</f>
        <v>40</v>
      </c>
      <c r="H72" s="49">
        <v>28</v>
      </c>
      <c r="I72" s="49">
        <v>12</v>
      </c>
      <c r="J72" s="50">
        <f>SUM(K72:L72)</f>
        <v>598.6</v>
      </c>
      <c r="K72" s="50">
        <v>433.1</v>
      </c>
      <c r="L72" s="50">
        <v>165.5</v>
      </c>
      <c r="M72" s="50">
        <f t="shared" si="14"/>
        <v>24105939.152000003</v>
      </c>
      <c r="N72" s="50">
        <f t="shared" si="10"/>
        <v>17014082.302000001</v>
      </c>
      <c r="O72" s="69">
        <v>0</v>
      </c>
      <c r="P72" s="50">
        <f t="shared" si="11"/>
        <v>84000</v>
      </c>
      <c r="Q72" s="69">
        <v>0</v>
      </c>
      <c r="R72" s="68">
        <f>V72*32479</f>
        <v>6987856.8500000006</v>
      </c>
      <c r="S72" s="69">
        <v>0</v>
      </c>
      <c r="T72" s="68">
        <v>15000</v>
      </c>
      <c r="U72" s="69">
        <v>5000</v>
      </c>
      <c r="V72" s="108">
        <f>(L72*0.3)+L72</f>
        <v>215.15</v>
      </c>
    </row>
    <row r="73" spans="1:22" s="52" customFormat="1" ht="39" customHeight="1">
      <c r="A73" s="47">
        <v>51</v>
      </c>
      <c r="B73" s="140" t="s">
        <v>177</v>
      </c>
      <c r="C73" s="60" t="s">
        <v>178</v>
      </c>
      <c r="D73" s="60" t="s">
        <v>179</v>
      </c>
      <c r="E73" s="47">
        <v>2021</v>
      </c>
      <c r="F73" s="70">
        <v>2021</v>
      </c>
      <c r="G73" s="49">
        <f t="shared" si="15"/>
        <v>6</v>
      </c>
      <c r="H73" s="49">
        <v>4</v>
      </c>
      <c r="I73" s="49">
        <v>2</v>
      </c>
      <c r="J73" s="50">
        <f t="shared" si="16"/>
        <v>153.60000000000002</v>
      </c>
      <c r="K73" s="50">
        <v>102.4</v>
      </c>
      <c r="L73" s="50">
        <v>51.2</v>
      </c>
      <c r="M73" s="50">
        <f t="shared" si="14"/>
        <v>6216526.8480000002</v>
      </c>
      <c r="N73" s="50">
        <f t="shared" si="10"/>
        <v>4022724.608</v>
      </c>
      <c r="O73" s="69">
        <v>0</v>
      </c>
      <c r="P73" s="50">
        <f t="shared" si="11"/>
        <v>12000</v>
      </c>
      <c r="Q73" s="69">
        <v>0</v>
      </c>
      <c r="R73" s="68">
        <f t="shared" si="12"/>
        <v>2161802.2400000002</v>
      </c>
      <c r="S73" s="69">
        <v>0</v>
      </c>
      <c r="T73" s="68">
        <v>15000</v>
      </c>
      <c r="U73" s="69">
        <v>5000</v>
      </c>
      <c r="V73" s="108">
        <f t="shared" si="13"/>
        <v>66.56</v>
      </c>
    </row>
    <row r="74" spans="1:22" s="52" customFormat="1" ht="39" customHeight="1">
      <c r="A74" s="47">
        <v>52</v>
      </c>
      <c r="B74" s="142" t="s">
        <v>186</v>
      </c>
      <c r="C74" s="60" t="s">
        <v>187</v>
      </c>
      <c r="D74" s="60" t="s">
        <v>188</v>
      </c>
      <c r="E74" s="47">
        <v>2021</v>
      </c>
      <c r="F74" s="70">
        <v>2021</v>
      </c>
      <c r="G74" s="49">
        <f t="shared" si="15"/>
        <v>11</v>
      </c>
      <c r="H74" s="49">
        <v>8</v>
      </c>
      <c r="I74" s="49">
        <v>3</v>
      </c>
      <c r="J74" s="50">
        <f t="shared" si="16"/>
        <v>329.1</v>
      </c>
      <c r="K74" s="50">
        <v>239.2</v>
      </c>
      <c r="L74" s="50">
        <v>89.9</v>
      </c>
      <c r="M74" s="50">
        <f t="shared" si="14"/>
        <v>13236653.993999999</v>
      </c>
      <c r="N74" s="50">
        <f t="shared" si="10"/>
        <v>9396833.2639999986</v>
      </c>
      <c r="O74" s="69">
        <v>0</v>
      </c>
      <c r="P74" s="50">
        <f t="shared" si="11"/>
        <v>24000</v>
      </c>
      <c r="Q74" s="69">
        <v>0</v>
      </c>
      <c r="R74" s="68">
        <f t="shared" si="12"/>
        <v>3795820.73</v>
      </c>
      <c r="S74" s="69">
        <v>0</v>
      </c>
      <c r="T74" s="68">
        <v>15000</v>
      </c>
      <c r="U74" s="69">
        <v>5000</v>
      </c>
      <c r="V74" s="108">
        <f t="shared" si="13"/>
        <v>116.87</v>
      </c>
    </row>
    <row r="75" spans="1:22" s="52" customFormat="1" ht="39" customHeight="1">
      <c r="A75" s="47">
        <v>53</v>
      </c>
      <c r="B75" s="140" t="s">
        <v>189</v>
      </c>
      <c r="C75" s="60" t="s">
        <v>190</v>
      </c>
      <c r="D75" s="60" t="s">
        <v>191</v>
      </c>
      <c r="E75" s="47">
        <v>2021</v>
      </c>
      <c r="F75" s="70">
        <v>2021</v>
      </c>
      <c r="G75" s="49">
        <f t="shared" si="15"/>
        <v>32</v>
      </c>
      <c r="H75" s="49">
        <v>21</v>
      </c>
      <c r="I75" s="49">
        <v>11</v>
      </c>
      <c r="J75" s="50">
        <f t="shared" si="16"/>
        <v>1309.7</v>
      </c>
      <c r="K75" s="50">
        <v>860</v>
      </c>
      <c r="L75" s="50">
        <v>449.7</v>
      </c>
      <c r="M75" s="50">
        <f t="shared" si="14"/>
        <v>52855149.390000001</v>
      </c>
      <c r="N75" s="50">
        <f t="shared" si="10"/>
        <v>33784601.199999996</v>
      </c>
      <c r="O75" s="69">
        <v>0</v>
      </c>
      <c r="P75" s="50">
        <f t="shared" si="11"/>
        <v>63000</v>
      </c>
      <c r="Q75" s="69">
        <v>0</v>
      </c>
      <c r="R75" s="68">
        <f t="shared" si="12"/>
        <v>18987548.190000001</v>
      </c>
      <c r="S75" s="69">
        <v>0</v>
      </c>
      <c r="T75" s="68">
        <v>15000</v>
      </c>
      <c r="U75" s="69">
        <v>5000</v>
      </c>
      <c r="V75" s="108">
        <f t="shared" si="13"/>
        <v>584.61</v>
      </c>
    </row>
    <row r="76" spans="1:22" s="52" customFormat="1" ht="39" customHeight="1">
      <c r="A76" s="47">
        <v>54</v>
      </c>
      <c r="B76" s="140" t="s">
        <v>192</v>
      </c>
      <c r="C76" s="60" t="s">
        <v>193</v>
      </c>
      <c r="D76" s="60" t="s">
        <v>194</v>
      </c>
      <c r="E76" s="47">
        <v>2021</v>
      </c>
      <c r="F76" s="70">
        <v>2021</v>
      </c>
      <c r="G76" s="49">
        <f t="shared" si="15"/>
        <v>34</v>
      </c>
      <c r="H76" s="49">
        <v>23</v>
      </c>
      <c r="I76" s="49">
        <v>11</v>
      </c>
      <c r="J76" s="50">
        <f t="shared" si="16"/>
        <v>1309.9000000000001</v>
      </c>
      <c r="K76" s="50">
        <v>866.7</v>
      </c>
      <c r="L76" s="50">
        <v>443.2</v>
      </c>
      <c r="M76" s="50">
        <f t="shared" si="14"/>
        <v>52849907.454000004</v>
      </c>
      <c r="N76" s="50">
        <f t="shared" si="10"/>
        <v>34047806.814000003</v>
      </c>
      <c r="O76" s="69">
        <v>0</v>
      </c>
      <c r="P76" s="50">
        <f t="shared" si="11"/>
        <v>69000</v>
      </c>
      <c r="Q76" s="69">
        <v>0</v>
      </c>
      <c r="R76" s="68">
        <f t="shared" si="12"/>
        <v>18713100.640000001</v>
      </c>
      <c r="S76" s="69">
        <v>0</v>
      </c>
      <c r="T76" s="68">
        <v>15000</v>
      </c>
      <c r="U76" s="69">
        <v>5000</v>
      </c>
      <c r="V76" s="108">
        <f t="shared" si="13"/>
        <v>576.16</v>
      </c>
    </row>
    <row r="77" spans="1:22" s="52" customFormat="1" ht="39" customHeight="1">
      <c r="A77" s="47">
        <v>55</v>
      </c>
      <c r="B77" s="140" t="s">
        <v>195</v>
      </c>
      <c r="C77" s="60" t="s">
        <v>196</v>
      </c>
      <c r="D77" s="60" t="s">
        <v>197</v>
      </c>
      <c r="E77" s="47">
        <v>2021</v>
      </c>
      <c r="F77" s="70">
        <v>2021</v>
      </c>
      <c r="G77" s="49">
        <f t="shared" si="15"/>
        <v>44</v>
      </c>
      <c r="H77" s="49">
        <v>26</v>
      </c>
      <c r="I77" s="49">
        <v>18</v>
      </c>
      <c r="J77" s="50">
        <f t="shared" si="16"/>
        <v>1437</v>
      </c>
      <c r="K77" s="50">
        <v>848.5</v>
      </c>
      <c r="L77" s="50">
        <v>588.5</v>
      </c>
      <c r="M77" s="50">
        <f t="shared" si="14"/>
        <v>58278889.319999993</v>
      </c>
      <c r="N77" s="50">
        <f t="shared" si="10"/>
        <v>33332830.369999997</v>
      </c>
      <c r="O77" s="69">
        <v>0</v>
      </c>
      <c r="P77" s="50">
        <f t="shared" si="11"/>
        <v>78000</v>
      </c>
      <c r="Q77" s="69">
        <v>0</v>
      </c>
      <c r="R77" s="68">
        <f t="shared" ref="R77:R118" si="17">V77*32479</f>
        <v>24848058.949999999</v>
      </c>
      <c r="S77" s="69">
        <v>0</v>
      </c>
      <c r="T77" s="68">
        <v>15000</v>
      </c>
      <c r="U77" s="69">
        <v>5000</v>
      </c>
      <c r="V77" s="108">
        <f t="shared" ref="V77:V122" si="18">(L77*0.3)+L77</f>
        <v>765.05</v>
      </c>
    </row>
    <row r="78" spans="1:22" s="52" customFormat="1" ht="39" customHeight="1">
      <c r="A78" s="47">
        <v>56</v>
      </c>
      <c r="B78" s="140" t="s">
        <v>198</v>
      </c>
      <c r="C78" s="60" t="s">
        <v>199</v>
      </c>
      <c r="D78" s="60" t="s">
        <v>200</v>
      </c>
      <c r="E78" s="47">
        <v>2021</v>
      </c>
      <c r="F78" s="70">
        <v>2021</v>
      </c>
      <c r="G78" s="49">
        <f t="shared" si="15"/>
        <v>24</v>
      </c>
      <c r="H78" s="49">
        <v>18</v>
      </c>
      <c r="I78" s="49">
        <v>6</v>
      </c>
      <c r="J78" s="50">
        <f t="shared" si="16"/>
        <v>863.3</v>
      </c>
      <c r="K78" s="50">
        <v>652.5</v>
      </c>
      <c r="L78" s="50">
        <v>210.8</v>
      </c>
      <c r="M78" s="50">
        <f t="shared" si="14"/>
        <v>34607629.209999993</v>
      </c>
      <c r="N78" s="50">
        <f t="shared" si="10"/>
        <v>25633084.049999997</v>
      </c>
      <c r="O78" s="69">
        <v>0</v>
      </c>
      <c r="P78" s="50">
        <f t="shared" si="11"/>
        <v>54000</v>
      </c>
      <c r="Q78" s="69">
        <v>0</v>
      </c>
      <c r="R78" s="68">
        <f t="shared" si="17"/>
        <v>8900545.1600000001</v>
      </c>
      <c r="S78" s="69">
        <v>0</v>
      </c>
      <c r="T78" s="68">
        <v>15000</v>
      </c>
      <c r="U78" s="69">
        <v>5000</v>
      </c>
      <c r="V78" s="108">
        <f t="shared" si="18"/>
        <v>274.04000000000002</v>
      </c>
    </row>
    <row r="79" spans="1:22" s="52" customFormat="1" ht="39" customHeight="1">
      <c r="A79" s="47">
        <v>57</v>
      </c>
      <c r="B79" s="140" t="s">
        <v>201</v>
      </c>
      <c r="C79" s="60" t="s">
        <v>202</v>
      </c>
      <c r="D79" s="60" t="s">
        <v>203</v>
      </c>
      <c r="E79" s="47">
        <v>2021</v>
      </c>
      <c r="F79" s="70">
        <v>2021</v>
      </c>
      <c r="G79" s="49">
        <f t="shared" ref="G79:G85" si="19">H79+I79</f>
        <v>32</v>
      </c>
      <c r="H79" s="49">
        <v>19</v>
      </c>
      <c r="I79" s="49">
        <v>13</v>
      </c>
      <c r="J79" s="50">
        <f t="shared" ref="J79:J85" si="20">SUM(K79:L79)</f>
        <v>1611.7</v>
      </c>
      <c r="K79" s="50">
        <v>961.5</v>
      </c>
      <c r="L79" s="50">
        <v>650.20000000000005</v>
      </c>
      <c r="M79" s="50">
        <f t="shared" si="14"/>
        <v>65302169.369999997</v>
      </c>
      <c r="N79" s="50">
        <f t="shared" si="10"/>
        <v>37771969.829999998</v>
      </c>
      <c r="O79" s="69">
        <v>0</v>
      </c>
      <c r="P79" s="50">
        <f t="shared" si="11"/>
        <v>57000</v>
      </c>
      <c r="Q79" s="69">
        <v>0</v>
      </c>
      <c r="R79" s="68">
        <f t="shared" ref="R79:R85" si="21">V79*32479</f>
        <v>27453199.539999999</v>
      </c>
      <c r="S79" s="69">
        <v>0</v>
      </c>
      <c r="T79" s="68">
        <v>15000</v>
      </c>
      <c r="U79" s="69">
        <v>5000</v>
      </c>
      <c r="V79" s="108">
        <f t="shared" ref="V79:V85" si="22">(L79*0.3)+L79</f>
        <v>845.26</v>
      </c>
    </row>
    <row r="80" spans="1:22" s="52" customFormat="1" ht="39" customHeight="1">
      <c r="A80" s="47">
        <v>58</v>
      </c>
      <c r="B80" s="140" t="s">
        <v>204</v>
      </c>
      <c r="C80" s="60" t="s">
        <v>205</v>
      </c>
      <c r="D80" s="60" t="s">
        <v>206</v>
      </c>
      <c r="E80" s="47">
        <v>2021</v>
      </c>
      <c r="F80" s="70">
        <v>2021</v>
      </c>
      <c r="G80" s="49">
        <f t="shared" si="19"/>
        <v>28</v>
      </c>
      <c r="H80" s="49">
        <v>18</v>
      </c>
      <c r="I80" s="49">
        <v>10</v>
      </c>
      <c r="J80" s="50">
        <f t="shared" si="20"/>
        <v>1388.3000000000002</v>
      </c>
      <c r="K80" s="50">
        <v>875.2</v>
      </c>
      <c r="L80" s="50">
        <v>513.1</v>
      </c>
      <c r="M80" s="50">
        <f t="shared" si="14"/>
        <v>56120191.754000001</v>
      </c>
      <c r="N80" s="50">
        <f t="shared" si="10"/>
        <v>34381724.384000003</v>
      </c>
      <c r="O80" s="69">
        <v>0</v>
      </c>
      <c r="P80" s="50">
        <f t="shared" si="11"/>
        <v>54000</v>
      </c>
      <c r="Q80" s="69">
        <v>0</v>
      </c>
      <c r="R80" s="68">
        <f t="shared" si="21"/>
        <v>21664467.369999997</v>
      </c>
      <c r="S80" s="69">
        <v>0</v>
      </c>
      <c r="T80" s="68">
        <v>15000</v>
      </c>
      <c r="U80" s="69">
        <v>5000</v>
      </c>
      <c r="V80" s="108">
        <f t="shared" si="22"/>
        <v>667.03</v>
      </c>
    </row>
    <row r="81" spans="1:22" s="52" customFormat="1" ht="39" customHeight="1">
      <c r="A81" s="47">
        <v>59</v>
      </c>
      <c r="B81" s="140" t="s">
        <v>207</v>
      </c>
      <c r="C81" s="60" t="s">
        <v>208</v>
      </c>
      <c r="D81" s="60" t="s">
        <v>209</v>
      </c>
      <c r="E81" s="47">
        <v>2021</v>
      </c>
      <c r="F81" s="70">
        <v>2021</v>
      </c>
      <c r="G81" s="49">
        <f t="shared" si="19"/>
        <v>24</v>
      </c>
      <c r="H81" s="49">
        <v>21</v>
      </c>
      <c r="I81" s="49">
        <v>3</v>
      </c>
      <c r="J81" s="50">
        <f t="shared" si="20"/>
        <v>1576.8999999999999</v>
      </c>
      <c r="K81" s="50">
        <v>1382.6</v>
      </c>
      <c r="L81" s="50">
        <v>194.3</v>
      </c>
      <c r="M81" s="50">
        <f t="shared" si="14"/>
        <v>62601509.701999992</v>
      </c>
      <c r="N81" s="50">
        <f t="shared" si="10"/>
        <v>54314639.091999993</v>
      </c>
      <c r="O81" s="69">
        <v>0</v>
      </c>
      <c r="P81" s="50">
        <f t="shared" si="11"/>
        <v>63000</v>
      </c>
      <c r="Q81" s="69">
        <v>0</v>
      </c>
      <c r="R81" s="68">
        <f t="shared" si="21"/>
        <v>8203870.6100000003</v>
      </c>
      <c r="S81" s="69">
        <v>0</v>
      </c>
      <c r="T81" s="68">
        <v>15000</v>
      </c>
      <c r="U81" s="69">
        <v>5000</v>
      </c>
      <c r="V81" s="108">
        <f t="shared" si="22"/>
        <v>252.59</v>
      </c>
    </row>
    <row r="82" spans="1:22" s="52" customFormat="1" ht="39" customHeight="1">
      <c r="A82" s="47">
        <v>60</v>
      </c>
      <c r="B82" s="140" t="s">
        <v>210</v>
      </c>
      <c r="C82" s="60" t="s">
        <v>211</v>
      </c>
      <c r="D82" s="60" t="s">
        <v>212</v>
      </c>
      <c r="E82" s="47">
        <v>2021</v>
      </c>
      <c r="F82" s="70">
        <v>2021</v>
      </c>
      <c r="G82" s="49">
        <f t="shared" si="19"/>
        <v>32</v>
      </c>
      <c r="H82" s="49">
        <v>30</v>
      </c>
      <c r="I82" s="49">
        <v>2</v>
      </c>
      <c r="J82" s="50">
        <f t="shared" si="20"/>
        <v>2089.4</v>
      </c>
      <c r="K82" s="50">
        <v>1957</v>
      </c>
      <c r="L82" s="50">
        <v>132.4</v>
      </c>
      <c r="M82" s="50">
        <f t="shared" si="14"/>
        <v>82579895.420000002</v>
      </c>
      <c r="N82" s="50">
        <f t="shared" si="10"/>
        <v>76879609.939999998</v>
      </c>
      <c r="O82" s="69">
        <v>0</v>
      </c>
      <c r="P82" s="50">
        <f t="shared" si="11"/>
        <v>90000</v>
      </c>
      <c r="Q82" s="69">
        <v>0</v>
      </c>
      <c r="R82" s="68">
        <f t="shared" si="21"/>
        <v>5590285.4800000004</v>
      </c>
      <c r="S82" s="69">
        <v>0</v>
      </c>
      <c r="T82" s="68">
        <v>15000</v>
      </c>
      <c r="U82" s="69">
        <v>5000</v>
      </c>
      <c r="V82" s="108">
        <f t="shared" si="22"/>
        <v>172.12</v>
      </c>
    </row>
    <row r="83" spans="1:22" s="52" customFormat="1" ht="39" customHeight="1">
      <c r="A83" s="47">
        <v>61</v>
      </c>
      <c r="B83" s="140" t="s">
        <v>213</v>
      </c>
      <c r="C83" s="60" t="s">
        <v>214</v>
      </c>
      <c r="D83" s="60" t="s">
        <v>215</v>
      </c>
      <c r="E83" s="47">
        <v>2021</v>
      </c>
      <c r="F83" s="70">
        <v>2021</v>
      </c>
      <c r="G83" s="49">
        <f t="shared" si="19"/>
        <v>32</v>
      </c>
      <c r="H83" s="49">
        <v>29</v>
      </c>
      <c r="I83" s="49">
        <v>3</v>
      </c>
      <c r="J83" s="50">
        <f t="shared" si="20"/>
        <v>2086</v>
      </c>
      <c r="K83" s="50">
        <v>1879.9</v>
      </c>
      <c r="L83" s="50">
        <v>206.1</v>
      </c>
      <c r="M83" s="50">
        <f t="shared" si="14"/>
        <v>82659879.628000006</v>
      </c>
      <c r="N83" s="50">
        <f t="shared" si="10"/>
        <v>73850781.158000007</v>
      </c>
      <c r="O83" s="69">
        <v>0</v>
      </c>
      <c r="P83" s="50">
        <f t="shared" si="11"/>
        <v>87000</v>
      </c>
      <c r="Q83" s="69">
        <v>0</v>
      </c>
      <c r="R83" s="68">
        <f t="shared" si="21"/>
        <v>8702098.4700000007</v>
      </c>
      <c r="S83" s="69">
        <v>0</v>
      </c>
      <c r="T83" s="68">
        <v>15000</v>
      </c>
      <c r="U83" s="69">
        <v>5000</v>
      </c>
      <c r="V83" s="108">
        <f t="shared" si="22"/>
        <v>267.93</v>
      </c>
    </row>
    <row r="84" spans="1:22" s="52" customFormat="1" ht="39" customHeight="1">
      <c r="A84" s="47">
        <v>62</v>
      </c>
      <c r="B84" s="140" t="s">
        <v>216</v>
      </c>
      <c r="C84" s="60" t="s">
        <v>217</v>
      </c>
      <c r="D84" s="60" t="s">
        <v>218</v>
      </c>
      <c r="E84" s="47">
        <v>2021</v>
      </c>
      <c r="F84" s="70">
        <v>2021</v>
      </c>
      <c r="G84" s="49">
        <f t="shared" si="19"/>
        <v>30</v>
      </c>
      <c r="H84" s="49">
        <v>27</v>
      </c>
      <c r="I84" s="49">
        <v>3</v>
      </c>
      <c r="J84" s="50">
        <f t="shared" si="20"/>
        <v>1705.6999999999998</v>
      </c>
      <c r="K84" s="50">
        <v>1533.6</v>
      </c>
      <c r="L84" s="50">
        <v>172.1</v>
      </c>
      <c r="M84" s="50">
        <f t="shared" si="14"/>
        <v>67614113.181999996</v>
      </c>
      <c r="N84" s="50">
        <f t="shared" si="10"/>
        <v>60246586.511999995</v>
      </c>
      <c r="O84" s="69">
        <v>0</v>
      </c>
      <c r="P84" s="50">
        <f t="shared" si="11"/>
        <v>81000</v>
      </c>
      <c r="Q84" s="69">
        <v>0</v>
      </c>
      <c r="R84" s="68">
        <f t="shared" si="21"/>
        <v>7266526.6699999999</v>
      </c>
      <c r="S84" s="69">
        <v>0</v>
      </c>
      <c r="T84" s="68">
        <v>15000</v>
      </c>
      <c r="U84" s="69">
        <v>5000</v>
      </c>
      <c r="V84" s="108">
        <f t="shared" si="22"/>
        <v>223.73</v>
      </c>
    </row>
    <row r="85" spans="1:22" s="52" customFormat="1" ht="39" customHeight="1">
      <c r="A85" s="47">
        <v>63</v>
      </c>
      <c r="B85" s="140" t="s">
        <v>219</v>
      </c>
      <c r="C85" s="60" t="s">
        <v>220</v>
      </c>
      <c r="D85" s="60" t="s">
        <v>221</v>
      </c>
      <c r="E85" s="47">
        <v>2021</v>
      </c>
      <c r="F85" s="70">
        <v>2021</v>
      </c>
      <c r="G85" s="49">
        <f t="shared" si="19"/>
        <v>12</v>
      </c>
      <c r="H85" s="49">
        <v>11</v>
      </c>
      <c r="I85" s="49">
        <v>1</v>
      </c>
      <c r="J85" s="50">
        <f t="shared" si="20"/>
        <v>711.2</v>
      </c>
      <c r="K85" s="50">
        <v>662.5</v>
      </c>
      <c r="L85" s="50">
        <v>48.7</v>
      </c>
      <c r="M85" s="50">
        <f t="shared" si="14"/>
        <v>28135173.739999998</v>
      </c>
      <c r="N85" s="50">
        <f t="shared" si="10"/>
        <v>26025928.25</v>
      </c>
      <c r="O85" s="69">
        <v>0</v>
      </c>
      <c r="P85" s="50">
        <f t="shared" si="11"/>
        <v>33000</v>
      </c>
      <c r="Q85" s="69">
        <v>0</v>
      </c>
      <c r="R85" s="68">
        <f t="shared" si="21"/>
        <v>2056245.49</v>
      </c>
      <c r="S85" s="69">
        <v>0</v>
      </c>
      <c r="T85" s="68">
        <v>15000</v>
      </c>
      <c r="U85" s="69">
        <v>5000</v>
      </c>
      <c r="V85" s="108">
        <f t="shared" si="22"/>
        <v>63.31</v>
      </c>
    </row>
    <row r="86" spans="1:22" s="52" customFormat="1" ht="39" customHeight="1">
      <c r="A86" s="47">
        <v>64</v>
      </c>
      <c r="B86" s="140" t="s">
        <v>222</v>
      </c>
      <c r="C86" s="60" t="s">
        <v>223</v>
      </c>
      <c r="D86" s="60" t="s">
        <v>224</v>
      </c>
      <c r="E86" s="47">
        <v>2021</v>
      </c>
      <c r="F86" s="70">
        <v>2021</v>
      </c>
      <c r="G86" s="49">
        <f t="shared" si="15"/>
        <v>12</v>
      </c>
      <c r="H86" s="49">
        <v>7</v>
      </c>
      <c r="I86" s="49">
        <v>5</v>
      </c>
      <c r="J86" s="50">
        <f t="shared" si="16"/>
        <v>760.9</v>
      </c>
      <c r="K86" s="50">
        <v>440</v>
      </c>
      <c r="L86" s="50">
        <v>320.89999999999998</v>
      </c>
      <c r="M86" s="50">
        <f t="shared" si="14"/>
        <v>30875409.229999997</v>
      </c>
      <c r="N86" s="50">
        <f t="shared" si="10"/>
        <v>17285144.800000001</v>
      </c>
      <c r="O86" s="69">
        <v>0</v>
      </c>
      <c r="P86" s="50">
        <f t="shared" si="11"/>
        <v>21000</v>
      </c>
      <c r="Q86" s="69">
        <v>0</v>
      </c>
      <c r="R86" s="68">
        <f t="shared" si="17"/>
        <v>13549264.429999998</v>
      </c>
      <c r="S86" s="69">
        <v>0</v>
      </c>
      <c r="T86" s="68">
        <v>15000</v>
      </c>
      <c r="U86" s="69">
        <v>5000</v>
      </c>
      <c r="V86" s="108">
        <f t="shared" si="18"/>
        <v>417.16999999999996</v>
      </c>
    </row>
    <row r="87" spans="1:22" s="52" customFormat="1" ht="39" customHeight="1">
      <c r="A87" s="47">
        <v>65</v>
      </c>
      <c r="B87" s="140" t="s">
        <v>225</v>
      </c>
      <c r="C87" s="60" t="s">
        <v>226</v>
      </c>
      <c r="D87" s="60" t="s">
        <v>227</v>
      </c>
      <c r="E87" s="47">
        <v>2021</v>
      </c>
      <c r="F87" s="70">
        <v>2021</v>
      </c>
      <c r="G87" s="49">
        <f t="shared" si="15"/>
        <v>5</v>
      </c>
      <c r="H87" s="49">
        <v>2</v>
      </c>
      <c r="I87" s="49">
        <v>3</v>
      </c>
      <c r="J87" s="50">
        <f t="shared" si="16"/>
        <v>149.19999999999999</v>
      </c>
      <c r="K87" s="50">
        <v>59.8</v>
      </c>
      <c r="L87" s="50">
        <v>89.4</v>
      </c>
      <c r="M87" s="50">
        <f t="shared" si="14"/>
        <v>6149917.6959999995</v>
      </c>
      <c r="N87" s="50">
        <f t="shared" si="10"/>
        <v>2349208.3159999996</v>
      </c>
      <c r="O87" s="69">
        <v>0</v>
      </c>
      <c r="P87" s="50">
        <f t="shared" si="11"/>
        <v>6000</v>
      </c>
      <c r="Q87" s="69">
        <v>0</v>
      </c>
      <c r="R87" s="68">
        <f t="shared" si="17"/>
        <v>3774709.38</v>
      </c>
      <c r="S87" s="69">
        <v>0</v>
      </c>
      <c r="T87" s="68">
        <v>15000</v>
      </c>
      <c r="U87" s="69">
        <v>5000</v>
      </c>
      <c r="V87" s="108">
        <f t="shared" si="18"/>
        <v>116.22</v>
      </c>
    </row>
    <row r="88" spans="1:22" s="52" customFormat="1" ht="39" customHeight="1">
      <c r="A88" s="47">
        <v>66</v>
      </c>
      <c r="B88" s="140" t="s">
        <v>228</v>
      </c>
      <c r="C88" s="60" t="s">
        <v>229</v>
      </c>
      <c r="D88" s="60" t="s">
        <v>230</v>
      </c>
      <c r="E88" s="47">
        <v>2021</v>
      </c>
      <c r="F88" s="70">
        <v>2021</v>
      </c>
      <c r="G88" s="49">
        <f>H88+I88</f>
        <v>8</v>
      </c>
      <c r="H88" s="49">
        <v>4</v>
      </c>
      <c r="I88" s="49">
        <v>4</v>
      </c>
      <c r="J88" s="50">
        <f>SUM(K88:L88)</f>
        <v>198.2</v>
      </c>
      <c r="K88" s="50">
        <v>142.69999999999999</v>
      </c>
      <c r="L88" s="50">
        <v>55.5</v>
      </c>
      <c r="M88" s="50">
        <f t="shared" si="14"/>
        <v>7981246.5839999989</v>
      </c>
      <c r="N88" s="50">
        <f t="shared" si="10"/>
        <v>5605886.7339999992</v>
      </c>
      <c r="O88" s="69">
        <v>0</v>
      </c>
      <c r="P88" s="50">
        <f t="shared" si="11"/>
        <v>12000</v>
      </c>
      <c r="Q88" s="69">
        <v>0</v>
      </c>
      <c r="R88" s="68">
        <f>V88*32479</f>
        <v>2343359.85</v>
      </c>
      <c r="S88" s="69">
        <v>0</v>
      </c>
      <c r="T88" s="68">
        <v>15000</v>
      </c>
      <c r="U88" s="69">
        <v>5000</v>
      </c>
      <c r="V88" s="108">
        <f>(L88*0.3)+L88</f>
        <v>72.150000000000006</v>
      </c>
    </row>
    <row r="89" spans="1:22" s="52" customFormat="1" ht="39" customHeight="1">
      <c r="A89" s="47">
        <v>67</v>
      </c>
      <c r="B89" s="140" t="s">
        <v>400</v>
      </c>
      <c r="C89" s="60" t="s">
        <v>234</v>
      </c>
      <c r="D89" s="60" t="s">
        <v>235</v>
      </c>
      <c r="E89" s="47">
        <v>2022</v>
      </c>
      <c r="F89" s="47">
        <v>2022</v>
      </c>
      <c r="G89" s="49">
        <f t="shared" si="15"/>
        <v>37</v>
      </c>
      <c r="H89" s="49">
        <v>23</v>
      </c>
      <c r="I89" s="49">
        <v>14</v>
      </c>
      <c r="J89" s="50">
        <f t="shared" si="16"/>
        <v>1424.1999999999998</v>
      </c>
      <c r="K89" s="50">
        <v>894.8</v>
      </c>
      <c r="L89" s="50">
        <v>529.4</v>
      </c>
      <c r="M89" s="50">
        <f t="shared" si="14"/>
        <v>57593396.395999998</v>
      </c>
      <c r="N89" s="50">
        <f t="shared" si="10"/>
        <v>35151699.015999995</v>
      </c>
      <c r="O89" s="69">
        <v>0</v>
      </c>
      <c r="P89" s="50">
        <f t="shared" si="11"/>
        <v>69000</v>
      </c>
      <c r="Q89" s="69">
        <v>0</v>
      </c>
      <c r="R89" s="68">
        <f t="shared" si="17"/>
        <v>22352697.380000003</v>
      </c>
      <c r="S89" s="69">
        <v>0</v>
      </c>
      <c r="T89" s="68">
        <v>15000</v>
      </c>
      <c r="U89" s="69">
        <v>5000</v>
      </c>
      <c r="V89" s="108">
        <f t="shared" si="18"/>
        <v>688.22</v>
      </c>
    </row>
    <row r="90" spans="1:22" s="52" customFormat="1" ht="39" customHeight="1">
      <c r="A90" s="47">
        <v>68</v>
      </c>
      <c r="B90" s="140" t="s">
        <v>401</v>
      </c>
      <c r="C90" s="60" t="s">
        <v>236</v>
      </c>
      <c r="D90" s="60" t="s">
        <v>237</v>
      </c>
      <c r="E90" s="47">
        <v>2022</v>
      </c>
      <c r="F90" s="47">
        <v>2022</v>
      </c>
      <c r="G90" s="49">
        <f t="shared" si="15"/>
        <v>27</v>
      </c>
      <c r="H90" s="49">
        <v>24</v>
      </c>
      <c r="I90" s="49">
        <v>3</v>
      </c>
      <c r="J90" s="50">
        <f t="shared" si="16"/>
        <v>1358.1</v>
      </c>
      <c r="K90" s="50">
        <v>1201.5</v>
      </c>
      <c r="L90" s="50">
        <v>156.6</v>
      </c>
      <c r="M90" s="50">
        <f t="shared" si="14"/>
        <v>53904305.449999996</v>
      </c>
      <c r="N90" s="50">
        <f t="shared" si="10"/>
        <v>47200230.629999995</v>
      </c>
      <c r="O90" s="69">
        <v>0</v>
      </c>
      <c r="P90" s="50">
        <f t="shared" si="11"/>
        <v>72000</v>
      </c>
      <c r="Q90" s="69">
        <v>0</v>
      </c>
      <c r="R90" s="68">
        <f t="shared" si="17"/>
        <v>6612074.8199999994</v>
      </c>
      <c r="S90" s="69">
        <v>0</v>
      </c>
      <c r="T90" s="68">
        <v>15000</v>
      </c>
      <c r="U90" s="69">
        <v>5000</v>
      </c>
      <c r="V90" s="108">
        <f t="shared" si="18"/>
        <v>203.57999999999998</v>
      </c>
    </row>
    <row r="91" spans="1:22" s="52" customFormat="1" ht="39" customHeight="1">
      <c r="A91" s="47">
        <v>69</v>
      </c>
      <c r="B91" s="140" t="s">
        <v>402</v>
      </c>
      <c r="C91" s="60" t="s">
        <v>238</v>
      </c>
      <c r="D91" s="60" t="s">
        <v>239</v>
      </c>
      <c r="E91" s="47">
        <v>2022</v>
      </c>
      <c r="F91" s="47">
        <v>2022</v>
      </c>
      <c r="G91" s="49">
        <f t="shared" si="15"/>
        <v>36</v>
      </c>
      <c r="H91" s="49">
        <v>26</v>
      </c>
      <c r="I91" s="49">
        <v>10</v>
      </c>
      <c r="J91" s="50">
        <f t="shared" ref="J91:J97" si="23">K91+L91</f>
        <v>1441</v>
      </c>
      <c r="K91" s="50">
        <v>1095</v>
      </c>
      <c r="L91" s="50">
        <v>346</v>
      </c>
      <c r="M91" s="50">
        <f t="shared" si="14"/>
        <v>57723494.100000001</v>
      </c>
      <c r="N91" s="50">
        <f t="shared" si="10"/>
        <v>43016439.899999999</v>
      </c>
      <c r="O91" s="69">
        <v>0</v>
      </c>
      <c r="P91" s="50">
        <f t="shared" si="11"/>
        <v>78000</v>
      </c>
      <c r="Q91" s="69">
        <v>0</v>
      </c>
      <c r="R91" s="68">
        <f t="shared" si="17"/>
        <v>14609054.200000001</v>
      </c>
      <c r="S91" s="69">
        <v>0</v>
      </c>
      <c r="T91" s="68">
        <v>15000</v>
      </c>
      <c r="U91" s="69">
        <v>5000</v>
      </c>
      <c r="V91" s="108">
        <f t="shared" si="18"/>
        <v>449.8</v>
      </c>
    </row>
    <row r="92" spans="1:22" s="52" customFormat="1" ht="39" customHeight="1">
      <c r="A92" s="47">
        <v>70</v>
      </c>
      <c r="B92" s="140" t="s">
        <v>403</v>
      </c>
      <c r="C92" s="60" t="s">
        <v>240</v>
      </c>
      <c r="D92" s="60" t="s">
        <v>241</v>
      </c>
      <c r="E92" s="47">
        <v>2022</v>
      </c>
      <c r="F92" s="47">
        <v>2022</v>
      </c>
      <c r="G92" s="49">
        <f t="shared" si="15"/>
        <v>37</v>
      </c>
      <c r="H92" s="49">
        <v>18</v>
      </c>
      <c r="I92" s="49">
        <v>19</v>
      </c>
      <c r="J92" s="50">
        <f t="shared" si="23"/>
        <v>1397.3</v>
      </c>
      <c r="K92" s="50">
        <v>779.5</v>
      </c>
      <c r="L92" s="50">
        <v>617.79999999999995</v>
      </c>
      <c r="M92" s="50">
        <f t="shared" si="14"/>
        <v>56781389.449999988</v>
      </c>
      <c r="N92" s="50">
        <f t="shared" si="10"/>
        <v>30622205.389999997</v>
      </c>
      <c r="O92" s="69">
        <v>0</v>
      </c>
      <c r="P92" s="50">
        <f t="shared" si="11"/>
        <v>54000</v>
      </c>
      <c r="Q92" s="69">
        <v>0</v>
      </c>
      <c r="R92" s="68">
        <f t="shared" si="17"/>
        <v>26085184.059999995</v>
      </c>
      <c r="S92" s="69">
        <v>0</v>
      </c>
      <c r="T92" s="68">
        <v>15000</v>
      </c>
      <c r="U92" s="69">
        <v>5000</v>
      </c>
      <c r="V92" s="108">
        <f t="shared" si="18"/>
        <v>803.13999999999987</v>
      </c>
    </row>
    <row r="93" spans="1:22" s="52" customFormat="1" ht="39" customHeight="1">
      <c r="A93" s="47">
        <v>71</v>
      </c>
      <c r="B93" s="140" t="s">
        <v>404</v>
      </c>
      <c r="C93" s="60" t="s">
        <v>242</v>
      </c>
      <c r="D93" s="60" t="s">
        <v>243</v>
      </c>
      <c r="E93" s="47">
        <v>2022</v>
      </c>
      <c r="F93" s="47">
        <v>2022</v>
      </c>
      <c r="G93" s="49">
        <f t="shared" si="15"/>
        <v>31</v>
      </c>
      <c r="H93" s="49">
        <v>30</v>
      </c>
      <c r="I93" s="49">
        <v>1</v>
      </c>
      <c r="J93" s="50">
        <f t="shared" si="23"/>
        <v>1234.2</v>
      </c>
      <c r="K93" s="50">
        <v>1201.8</v>
      </c>
      <c r="L93" s="50">
        <v>32.4</v>
      </c>
      <c r="M93" s="50">
        <f t="shared" si="14"/>
        <v>48690031.43599999</v>
      </c>
      <c r="N93" s="50">
        <f t="shared" si="10"/>
        <v>47212015.955999993</v>
      </c>
      <c r="O93" s="69">
        <v>0</v>
      </c>
      <c r="P93" s="50">
        <f t="shared" si="11"/>
        <v>90000</v>
      </c>
      <c r="Q93" s="69">
        <v>0</v>
      </c>
      <c r="R93" s="68">
        <f t="shared" si="17"/>
        <v>1368015.48</v>
      </c>
      <c r="S93" s="69">
        <v>0</v>
      </c>
      <c r="T93" s="68">
        <v>15000</v>
      </c>
      <c r="U93" s="69">
        <v>5000</v>
      </c>
      <c r="V93" s="108">
        <f t="shared" si="18"/>
        <v>42.12</v>
      </c>
    </row>
    <row r="94" spans="1:22" s="52" customFormat="1" ht="39" customHeight="1">
      <c r="A94" s="47">
        <v>72</v>
      </c>
      <c r="B94" s="140" t="s">
        <v>405</v>
      </c>
      <c r="C94" s="60" t="s">
        <v>244</v>
      </c>
      <c r="D94" s="60" t="s">
        <v>245</v>
      </c>
      <c r="E94" s="47">
        <v>2022</v>
      </c>
      <c r="F94" s="47">
        <v>2022</v>
      </c>
      <c r="G94" s="49">
        <f t="shared" si="15"/>
        <v>36</v>
      </c>
      <c r="H94" s="49">
        <v>26</v>
      </c>
      <c r="I94" s="49">
        <v>10</v>
      </c>
      <c r="J94" s="50">
        <f t="shared" si="23"/>
        <v>1389.8000000000002</v>
      </c>
      <c r="K94" s="50">
        <v>1075.7</v>
      </c>
      <c r="L94" s="50">
        <v>314.10000000000002</v>
      </c>
      <c r="M94" s="50">
        <f t="shared" si="14"/>
        <v>55618400.663999997</v>
      </c>
      <c r="N94" s="50">
        <f t="shared" si="10"/>
        <v>42258250.593999997</v>
      </c>
      <c r="O94" s="69">
        <v>0</v>
      </c>
      <c r="P94" s="50">
        <f t="shared" si="11"/>
        <v>78000</v>
      </c>
      <c r="Q94" s="69">
        <v>0</v>
      </c>
      <c r="R94" s="68">
        <f t="shared" si="17"/>
        <v>13262150.070000002</v>
      </c>
      <c r="S94" s="69">
        <v>0</v>
      </c>
      <c r="T94" s="68">
        <v>15000</v>
      </c>
      <c r="U94" s="69">
        <v>5000</v>
      </c>
      <c r="V94" s="108">
        <f t="shared" si="18"/>
        <v>408.33000000000004</v>
      </c>
    </row>
    <row r="95" spans="1:22" s="52" customFormat="1" ht="39" customHeight="1">
      <c r="A95" s="47">
        <v>73</v>
      </c>
      <c r="B95" s="140" t="s">
        <v>406</v>
      </c>
      <c r="C95" s="60" t="s">
        <v>246</v>
      </c>
      <c r="D95" s="60" t="s">
        <v>247</v>
      </c>
      <c r="E95" s="47">
        <v>2022</v>
      </c>
      <c r="F95" s="47">
        <v>2022</v>
      </c>
      <c r="G95" s="49">
        <f t="shared" ref="G95:G98" si="24">H95+I95</f>
        <v>48</v>
      </c>
      <c r="H95" s="49">
        <v>37</v>
      </c>
      <c r="I95" s="49">
        <v>11</v>
      </c>
      <c r="J95" s="50">
        <f t="shared" si="23"/>
        <v>1386.8000000000002</v>
      </c>
      <c r="K95" s="50">
        <v>1097.2</v>
      </c>
      <c r="L95" s="50">
        <v>289.60000000000002</v>
      </c>
      <c r="M95" s="50">
        <f t="shared" si="14"/>
        <v>55461559.544</v>
      </c>
      <c r="N95" s="50">
        <f t="shared" ref="N95:N122" si="25">K95*39284.42</f>
        <v>43102865.623999998</v>
      </c>
      <c r="O95" s="69">
        <v>0</v>
      </c>
      <c r="P95" s="50">
        <f t="shared" si="11"/>
        <v>111000</v>
      </c>
      <c r="Q95" s="69">
        <v>0</v>
      </c>
      <c r="R95" s="68">
        <f t="shared" si="17"/>
        <v>12227693.92</v>
      </c>
      <c r="S95" s="69">
        <v>0</v>
      </c>
      <c r="T95" s="68">
        <v>15000</v>
      </c>
      <c r="U95" s="69">
        <v>5000</v>
      </c>
      <c r="V95" s="108">
        <f t="shared" si="18"/>
        <v>376.48</v>
      </c>
    </row>
    <row r="96" spans="1:22" s="52" customFormat="1" ht="39" customHeight="1">
      <c r="A96" s="47">
        <v>74</v>
      </c>
      <c r="B96" s="140" t="s">
        <v>407</v>
      </c>
      <c r="C96" s="60" t="s">
        <v>248</v>
      </c>
      <c r="D96" s="60" t="s">
        <v>249</v>
      </c>
      <c r="E96" s="47">
        <v>2022</v>
      </c>
      <c r="F96" s="47">
        <v>2022</v>
      </c>
      <c r="G96" s="49">
        <f t="shared" si="24"/>
        <v>56</v>
      </c>
      <c r="H96" s="49">
        <v>25</v>
      </c>
      <c r="I96" s="49">
        <v>31</v>
      </c>
      <c r="J96" s="50">
        <f t="shared" si="23"/>
        <v>1415.4</v>
      </c>
      <c r="K96" s="50">
        <v>619.70000000000005</v>
      </c>
      <c r="L96" s="50">
        <v>795.7</v>
      </c>
      <c r="M96" s="50">
        <f t="shared" si="14"/>
        <v>58036157.464000002</v>
      </c>
      <c r="N96" s="50">
        <f t="shared" si="25"/>
        <v>24344555.074000001</v>
      </c>
      <c r="O96" s="69">
        <v>0</v>
      </c>
      <c r="P96" s="50">
        <f t="shared" ref="P96:P122" si="26">H96*3000</f>
        <v>75000</v>
      </c>
      <c r="Q96" s="69">
        <v>0</v>
      </c>
      <c r="R96" s="68">
        <f t="shared" si="17"/>
        <v>33596602.390000001</v>
      </c>
      <c r="S96" s="69">
        <v>0</v>
      </c>
      <c r="T96" s="68">
        <v>15000</v>
      </c>
      <c r="U96" s="69">
        <v>5000</v>
      </c>
      <c r="V96" s="108">
        <f t="shared" si="18"/>
        <v>1034.4100000000001</v>
      </c>
    </row>
    <row r="97" spans="1:23" s="52" customFormat="1" ht="39" customHeight="1">
      <c r="A97" s="47">
        <v>75</v>
      </c>
      <c r="B97" s="140" t="s">
        <v>250</v>
      </c>
      <c r="C97" s="60" t="s">
        <v>251</v>
      </c>
      <c r="D97" s="60" t="s">
        <v>252</v>
      </c>
      <c r="E97" s="47">
        <v>2022</v>
      </c>
      <c r="F97" s="47">
        <v>2022</v>
      </c>
      <c r="G97" s="49">
        <f t="shared" si="24"/>
        <v>181</v>
      </c>
      <c r="H97" s="49">
        <v>153</v>
      </c>
      <c r="I97" s="49">
        <v>28</v>
      </c>
      <c r="J97" s="50">
        <f t="shared" si="23"/>
        <v>3241.5</v>
      </c>
      <c r="K97" s="50">
        <v>2687.2</v>
      </c>
      <c r="L97" s="50">
        <v>554.29999999999995</v>
      </c>
      <c r="M97" s="50">
        <f t="shared" si="14"/>
        <v>129448136.03399999</v>
      </c>
      <c r="N97" s="50">
        <f t="shared" si="25"/>
        <v>105565093.42399999</v>
      </c>
      <c r="O97" s="69">
        <v>0</v>
      </c>
      <c r="P97" s="50">
        <f t="shared" si="26"/>
        <v>459000</v>
      </c>
      <c r="Q97" s="69">
        <v>0</v>
      </c>
      <c r="R97" s="68">
        <f t="shared" si="17"/>
        <v>23404042.609999996</v>
      </c>
      <c r="S97" s="69">
        <v>0</v>
      </c>
      <c r="T97" s="68">
        <v>15000</v>
      </c>
      <c r="U97" s="69">
        <v>5000</v>
      </c>
      <c r="V97" s="108">
        <f t="shared" si="18"/>
        <v>720.58999999999992</v>
      </c>
    </row>
    <row r="98" spans="1:23" s="52" customFormat="1" ht="39" customHeight="1">
      <c r="A98" s="47">
        <v>76</v>
      </c>
      <c r="B98" s="140" t="s">
        <v>253</v>
      </c>
      <c r="C98" s="60" t="s">
        <v>254</v>
      </c>
      <c r="D98" s="60" t="s">
        <v>255</v>
      </c>
      <c r="E98" s="47">
        <v>2022</v>
      </c>
      <c r="F98" s="47">
        <v>2022</v>
      </c>
      <c r="G98" s="49">
        <f t="shared" si="24"/>
        <v>12</v>
      </c>
      <c r="H98" s="49">
        <v>6</v>
      </c>
      <c r="I98" s="49">
        <v>6</v>
      </c>
      <c r="J98" s="50">
        <f>SUM(K98:L98)</f>
        <v>622.20000000000005</v>
      </c>
      <c r="K98" s="50">
        <v>275.7</v>
      </c>
      <c r="L98" s="50">
        <v>346.5</v>
      </c>
      <c r="M98" s="50">
        <f t="shared" si="14"/>
        <v>25498880.143999998</v>
      </c>
      <c r="N98" s="50">
        <f t="shared" si="25"/>
        <v>10830714.593999999</v>
      </c>
      <c r="O98" s="69">
        <v>0</v>
      </c>
      <c r="P98" s="50">
        <f t="shared" si="26"/>
        <v>18000</v>
      </c>
      <c r="Q98" s="69">
        <v>0</v>
      </c>
      <c r="R98" s="68">
        <f t="shared" si="17"/>
        <v>14630165.549999999</v>
      </c>
      <c r="S98" s="69">
        <v>0</v>
      </c>
      <c r="T98" s="68">
        <v>15000</v>
      </c>
      <c r="U98" s="69">
        <v>5000</v>
      </c>
      <c r="V98" s="108">
        <f t="shared" si="18"/>
        <v>450.45</v>
      </c>
    </row>
    <row r="99" spans="1:23" s="55" customFormat="1" ht="39" customHeight="1">
      <c r="A99" s="47">
        <v>77</v>
      </c>
      <c r="B99" s="48" t="s">
        <v>303</v>
      </c>
      <c r="C99" s="60" t="s">
        <v>304</v>
      </c>
      <c r="D99" s="60" t="s">
        <v>367</v>
      </c>
      <c r="E99" s="47">
        <v>2022</v>
      </c>
      <c r="F99" s="47">
        <v>2022</v>
      </c>
      <c r="G99" s="49">
        <f t="shared" ref="G99:G101" si="27">SUM(H99:I99)</f>
        <v>158</v>
      </c>
      <c r="H99" s="49">
        <v>108</v>
      </c>
      <c r="I99" s="49">
        <v>50</v>
      </c>
      <c r="J99" s="50">
        <f>SUM(K99:L99)</f>
        <v>2568.3000000000002</v>
      </c>
      <c r="K99" s="50">
        <v>1783.3</v>
      </c>
      <c r="L99" s="50">
        <v>785</v>
      </c>
      <c r="M99" s="50">
        <f t="shared" si="14"/>
        <v>103544725.68599999</v>
      </c>
      <c r="N99" s="50">
        <f t="shared" si="25"/>
        <v>70055906.18599999</v>
      </c>
      <c r="O99" s="69">
        <v>0</v>
      </c>
      <c r="P99" s="50">
        <f t="shared" si="26"/>
        <v>324000</v>
      </c>
      <c r="Q99" s="69">
        <v>0</v>
      </c>
      <c r="R99" s="68">
        <f t="shared" si="17"/>
        <v>33144819.5</v>
      </c>
      <c r="S99" s="69">
        <v>0</v>
      </c>
      <c r="T99" s="68">
        <v>15000</v>
      </c>
      <c r="U99" s="69">
        <v>5000</v>
      </c>
      <c r="V99" s="108">
        <f t="shared" si="18"/>
        <v>1020.5</v>
      </c>
    </row>
    <row r="100" spans="1:23" s="55" customFormat="1" ht="39" customHeight="1">
      <c r="A100" s="47">
        <v>78</v>
      </c>
      <c r="B100" s="48" t="s">
        <v>305</v>
      </c>
      <c r="C100" s="60" t="s">
        <v>306</v>
      </c>
      <c r="D100" s="60" t="s">
        <v>368</v>
      </c>
      <c r="E100" s="47">
        <v>2022</v>
      </c>
      <c r="F100" s="47">
        <v>2022</v>
      </c>
      <c r="G100" s="49">
        <f t="shared" si="27"/>
        <v>95</v>
      </c>
      <c r="H100" s="49">
        <v>71</v>
      </c>
      <c r="I100" s="49">
        <v>24</v>
      </c>
      <c r="J100" s="50">
        <f t="shared" ref="J100:J102" si="28">SUM(K100:L100)</f>
        <v>1489.3999999999999</v>
      </c>
      <c r="K100" s="50">
        <v>1127.5999999999999</v>
      </c>
      <c r="L100" s="50">
        <v>361.8</v>
      </c>
      <c r="M100" s="50">
        <f t="shared" si="14"/>
        <v>59806284.851999991</v>
      </c>
      <c r="N100" s="50">
        <f t="shared" si="25"/>
        <v>44297111.991999991</v>
      </c>
      <c r="O100" s="69">
        <v>0</v>
      </c>
      <c r="P100" s="50">
        <f t="shared" si="26"/>
        <v>213000</v>
      </c>
      <c r="Q100" s="69">
        <v>0</v>
      </c>
      <c r="R100" s="68">
        <f t="shared" si="17"/>
        <v>15276172.860000001</v>
      </c>
      <c r="S100" s="69">
        <v>0</v>
      </c>
      <c r="T100" s="68">
        <v>15000</v>
      </c>
      <c r="U100" s="69">
        <v>5000</v>
      </c>
      <c r="V100" s="108">
        <f t="shared" si="18"/>
        <v>470.34000000000003</v>
      </c>
    </row>
    <row r="101" spans="1:23" s="56" customFormat="1" ht="39" customHeight="1">
      <c r="A101" s="47">
        <v>79</v>
      </c>
      <c r="B101" s="72" t="s">
        <v>307</v>
      </c>
      <c r="C101" s="60" t="s">
        <v>308</v>
      </c>
      <c r="D101" s="60" t="s">
        <v>369</v>
      </c>
      <c r="E101" s="47">
        <v>2022</v>
      </c>
      <c r="F101" s="47">
        <v>2022</v>
      </c>
      <c r="G101" s="49">
        <f t="shared" si="27"/>
        <v>7</v>
      </c>
      <c r="H101" s="49">
        <v>3</v>
      </c>
      <c r="I101" s="49">
        <v>4</v>
      </c>
      <c r="J101" s="50">
        <f t="shared" si="28"/>
        <v>309.39999999999998</v>
      </c>
      <c r="K101" s="50">
        <v>138.6</v>
      </c>
      <c r="L101" s="50">
        <v>170.8</v>
      </c>
      <c r="M101" s="50">
        <f t="shared" si="14"/>
        <v>12685457.772</v>
      </c>
      <c r="N101" s="50">
        <f t="shared" si="25"/>
        <v>5444820.6119999997</v>
      </c>
      <c r="O101" s="69">
        <v>0</v>
      </c>
      <c r="P101" s="50">
        <f t="shared" si="26"/>
        <v>9000</v>
      </c>
      <c r="Q101" s="69">
        <v>0</v>
      </c>
      <c r="R101" s="68">
        <f t="shared" si="17"/>
        <v>7211637.1600000011</v>
      </c>
      <c r="S101" s="69">
        <v>0</v>
      </c>
      <c r="T101" s="68">
        <v>15000</v>
      </c>
      <c r="U101" s="69">
        <v>5000</v>
      </c>
      <c r="V101" s="108">
        <f t="shared" si="18"/>
        <v>222.04000000000002</v>
      </c>
    </row>
    <row r="102" spans="1:23" s="55" customFormat="1" ht="39" customHeight="1">
      <c r="A102" s="47">
        <v>80</v>
      </c>
      <c r="B102" s="72" t="s">
        <v>309</v>
      </c>
      <c r="C102" s="60" t="s">
        <v>310</v>
      </c>
      <c r="D102" s="60" t="s">
        <v>370</v>
      </c>
      <c r="E102" s="47">
        <v>2022</v>
      </c>
      <c r="F102" s="47">
        <v>2022</v>
      </c>
      <c r="G102" s="49">
        <f>SUM(H102:I102)</f>
        <v>6</v>
      </c>
      <c r="H102" s="49">
        <v>5</v>
      </c>
      <c r="I102" s="49">
        <v>1</v>
      </c>
      <c r="J102" s="50">
        <f t="shared" si="28"/>
        <v>222.1</v>
      </c>
      <c r="K102" s="50">
        <v>191.2</v>
      </c>
      <c r="L102" s="50">
        <v>30.9</v>
      </c>
      <c r="M102" s="50">
        <f t="shared" si="14"/>
        <v>8850862.534</v>
      </c>
      <c r="N102" s="50">
        <f t="shared" si="25"/>
        <v>7511181.1039999994</v>
      </c>
      <c r="O102" s="69">
        <v>0</v>
      </c>
      <c r="P102" s="50">
        <f t="shared" si="26"/>
        <v>15000</v>
      </c>
      <c r="Q102" s="69">
        <v>0</v>
      </c>
      <c r="R102" s="68">
        <f t="shared" si="17"/>
        <v>1304681.4300000002</v>
      </c>
      <c r="S102" s="69">
        <v>0</v>
      </c>
      <c r="T102" s="68">
        <v>15000</v>
      </c>
      <c r="U102" s="69">
        <v>5000</v>
      </c>
      <c r="V102" s="108">
        <f t="shared" si="18"/>
        <v>40.17</v>
      </c>
    </row>
    <row r="103" spans="1:23" s="55" customFormat="1" ht="39" customHeight="1">
      <c r="A103" s="47">
        <v>81</v>
      </c>
      <c r="B103" s="140" t="s">
        <v>318</v>
      </c>
      <c r="C103" s="60" t="s">
        <v>319</v>
      </c>
      <c r="D103" s="60" t="s">
        <v>371</v>
      </c>
      <c r="E103" s="47">
        <v>2022</v>
      </c>
      <c r="F103" s="47">
        <v>2022</v>
      </c>
      <c r="G103" s="49">
        <f>SUM(H103:I103)</f>
        <v>8</v>
      </c>
      <c r="H103" s="49">
        <v>2</v>
      </c>
      <c r="I103" s="49">
        <v>6</v>
      </c>
      <c r="J103" s="50">
        <f t="shared" ref="J103:J108" si="29">SUM(K103:L103)</f>
        <v>428.5</v>
      </c>
      <c r="K103" s="50">
        <v>313.7</v>
      </c>
      <c r="L103" s="50">
        <v>114.8</v>
      </c>
      <c r="M103" s="50">
        <f t="shared" si="14"/>
        <v>17196688.513999999</v>
      </c>
      <c r="N103" s="50">
        <f t="shared" si="25"/>
        <v>12323522.554</v>
      </c>
      <c r="O103" s="69">
        <v>0</v>
      </c>
      <c r="P103" s="50">
        <f t="shared" si="26"/>
        <v>6000</v>
      </c>
      <c r="Q103" s="69">
        <v>0</v>
      </c>
      <c r="R103" s="68">
        <f t="shared" si="17"/>
        <v>4847165.96</v>
      </c>
      <c r="S103" s="69">
        <v>0</v>
      </c>
      <c r="T103" s="68">
        <v>15000</v>
      </c>
      <c r="U103" s="69">
        <v>5000</v>
      </c>
      <c r="V103" s="108">
        <f t="shared" si="18"/>
        <v>149.24</v>
      </c>
    </row>
    <row r="104" spans="1:23" s="55" customFormat="1" ht="39" customHeight="1">
      <c r="A104" s="47">
        <v>82</v>
      </c>
      <c r="B104" s="140" t="s">
        <v>311</v>
      </c>
      <c r="C104" s="60" t="s">
        <v>312</v>
      </c>
      <c r="D104" s="60" t="s">
        <v>372</v>
      </c>
      <c r="E104" s="47">
        <v>2022</v>
      </c>
      <c r="F104" s="47">
        <v>2022</v>
      </c>
      <c r="G104" s="49">
        <f>SUM(H104:I104)</f>
        <v>8</v>
      </c>
      <c r="H104" s="49">
        <v>4</v>
      </c>
      <c r="I104" s="49">
        <v>4</v>
      </c>
      <c r="J104" s="50">
        <f t="shared" si="29"/>
        <v>397.4</v>
      </c>
      <c r="K104" s="50">
        <v>181</v>
      </c>
      <c r="L104" s="50">
        <v>216.4</v>
      </c>
      <c r="M104" s="50">
        <f t="shared" si="14"/>
        <v>16279472.299999999</v>
      </c>
      <c r="N104" s="50">
        <f t="shared" si="25"/>
        <v>7110480.0199999996</v>
      </c>
      <c r="O104" s="69">
        <v>0</v>
      </c>
      <c r="P104" s="50">
        <f t="shared" si="26"/>
        <v>12000</v>
      </c>
      <c r="Q104" s="69">
        <v>0</v>
      </c>
      <c r="R104" s="68">
        <f t="shared" si="17"/>
        <v>9136992.2799999993</v>
      </c>
      <c r="S104" s="69">
        <v>0</v>
      </c>
      <c r="T104" s="68">
        <v>15000</v>
      </c>
      <c r="U104" s="69">
        <v>5000</v>
      </c>
      <c r="V104" s="108">
        <f t="shared" si="18"/>
        <v>281.32</v>
      </c>
    </row>
    <row r="105" spans="1:23" s="56" customFormat="1" ht="39" customHeight="1">
      <c r="A105" s="47">
        <v>83</v>
      </c>
      <c r="B105" s="140" t="s">
        <v>313</v>
      </c>
      <c r="C105" s="60" t="s">
        <v>314</v>
      </c>
      <c r="D105" s="60" t="s">
        <v>373</v>
      </c>
      <c r="E105" s="47">
        <v>2022</v>
      </c>
      <c r="F105" s="47">
        <v>2022</v>
      </c>
      <c r="G105" s="49">
        <f>SUM(H105:I105)</f>
        <v>18</v>
      </c>
      <c r="H105" s="49">
        <v>10</v>
      </c>
      <c r="I105" s="49">
        <v>8</v>
      </c>
      <c r="J105" s="50">
        <f t="shared" si="29"/>
        <v>536.4</v>
      </c>
      <c r="K105" s="50">
        <v>327.7</v>
      </c>
      <c r="L105" s="50">
        <v>208.7</v>
      </c>
      <c r="M105" s="50">
        <f t="shared" si="14"/>
        <v>21735381.923999999</v>
      </c>
      <c r="N105" s="50">
        <f t="shared" si="25"/>
        <v>12873504.433999998</v>
      </c>
      <c r="O105" s="69">
        <v>0</v>
      </c>
      <c r="P105" s="50">
        <f t="shared" si="26"/>
        <v>30000</v>
      </c>
      <c r="Q105" s="69">
        <v>0</v>
      </c>
      <c r="R105" s="68">
        <f t="shared" si="17"/>
        <v>8811877.4900000002</v>
      </c>
      <c r="S105" s="69">
        <v>0</v>
      </c>
      <c r="T105" s="68">
        <v>15000</v>
      </c>
      <c r="U105" s="69">
        <v>5000</v>
      </c>
      <c r="V105" s="108">
        <f t="shared" si="18"/>
        <v>271.31</v>
      </c>
    </row>
    <row r="106" spans="1:23" s="55" customFormat="1" ht="39" customHeight="1">
      <c r="A106" s="47">
        <v>84</v>
      </c>
      <c r="B106" s="48" t="s">
        <v>378</v>
      </c>
      <c r="C106" s="60" t="s">
        <v>315</v>
      </c>
      <c r="D106" s="60" t="s">
        <v>374</v>
      </c>
      <c r="E106" s="47">
        <v>2022</v>
      </c>
      <c r="F106" s="47">
        <v>2022</v>
      </c>
      <c r="G106" s="49">
        <f>SUM(H106:I106)</f>
        <v>8</v>
      </c>
      <c r="H106" s="49">
        <v>7</v>
      </c>
      <c r="I106" s="49">
        <v>1</v>
      </c>
      <c r="J106" s="50">
        <f t="shared" si="29"/>
        <v>482.5</v>
      </c>
      <c r="K106" s="50">
        <v>420.7</v>
      </c>
      <c r="L106" s="50">
        <v>61.8</v>
      </c>
      <c r="M106" s="50">
        <f t="shared" si="14"/>
        <v>19177318.353999998</v>
      </c>
      <c r="N106" s="50">
        <f t="shared" si="25"/>
        <v>16526955.493999999</v>
      </c>
      <c r="O106" s="69">
        <v>0</v>
      </c>
      <c r="P106" s="50">
        <f t="shared" si="26"/>
        <v>21000</v>
      </c>
      <c r="Q106" s="69">
        <v>0</v>
      </c>
      <c r="R106" s="68">
        <f t="shared" si="17"/>
        <v>2609362.8600000003</v>
      </c>
      <c r="S106" s="69">
        <v>0</v>
      </c>
      <c r="T106" s="68">
        <v>15000</v>
      </c>
      <c r="U106" s="69">
        <v>5000</v>
      </c>
      <c r="V106" s="108">
        <f t="shared" si="18"/>
        <v>80.34</v>
      </c>
    </row>
    <row r="107" spans="1:23" s="55" customFormat="1" ht="39" customHeight="1">
      <c r="A107" s="47">
        <v>85</v>
      </c>
      <c r="B107" s="146" t="s">
        <v>379</v>
      </c>
      <c r="C107" s="60" t="s">
        <v>317</v>
      </c>
      <c r="D107" s="60" t="s">
        <v>375</v>
      </c>
      <c r="E107" s="47">
        <v>2022</v>
      </c>
      <c r="F107" s="47">
        <v>2022</v>
      </c>
      <c r="G107" s="49">
        <f t="shared" ref="G107:G108" si="30">SUM(H107:I107)</f>
        <v>6</v>
      </c>
      <c r="H107" s="49">
        <v>2</v>
      </c>
      <c r="I107" s="49">
        <v>4</v>
      </c>
      <c r="J107" s="50">
        <f t="shared" si="29"/>
        <v>248.3</v>
      </c>
      <c r="K107" s="50">
        <v>77.900000000000006</v>
      </c>
      <c r="L107" s="50">
        <v>170.4</v>
      </c>
      <c r="M107" s="50">
        <f t="shared" si="14"/>
        <v>10281004.398</v>
      </c>
      <c r="N107" s="50">
        <f t="shared" si="25"/>
        <v>3060256.318</v>
      </c>
      <c r="O107" s="69">
        <v>0</v>
      </c>
      <c r="P107" s="50">
        <f t="shared" si="26"/>
        <v>6000</v>
      </c>
      <c r="Q107" s="69">
        <v>0</v>
      </c>
      <c r="R107" s="68">
        <f>V107*32479</f>
        <v>7194748.0800000001</v>
      </c>
      <c r="S107" s="69">
        <v>0</v>
      </c>
      <c r="T107" s="68">
        <v>15000</v>
      </c>
      <c r="U107" s="69">
        <v>5000</v>
      </c>
      <c r="V107" s="108">
        <f>(L107*0.3)+L107</f>
        <v>221.52</v>
      </c>
    </row>
    <row r="108" spans="1:23" s="55" customFormat="1" ht="39" customHeight="1">
      <c r="A108" s="47">
        <v>86</v>
      </c>
      <c r="B108" s="48" t="s">
        <v>380</v>
      </c>
      <c r="C108" s="60" t="s">
        <v>316</v>
      </c>
      <c r="D108" s="60" t="s">
        <v>376</v>
      </c>
      <c r="E108" s="47">
        <v>2022</v>
      </c>
      <c r="F108" s="47">
        <v>2022</v>
      </c>
      <c r="G108" s="49">
        <f t="shared" si="30"/>
        <v>3</v>
      </c>
      <c r="H108" s="49">
        <v>2</v>
      </c>
      <c r="I108" s="49">
        <v>1</v>
      </c>
      <c r="J108" s="50">
        <f t="shared" si="29"/>
        <v>127.1</v>
      </c>
      <c r="K108" s="50">
        <v>83.1</v>
      </c>
      <c r="L108" s="50">
        <v>44</v>
      </c>
      <c r="M108" s="50">
        <f t="shared" si="14"/>
        <v>5148334.102</v>
      </c>
      <c r="N108" s="50">
        <f t="shared" si="25"/>
        <v>3264535.3019999997</v>
      </c>
      <c r="O108" s="69">
        <v>0</v>
      </c>
      <c r="P108" s="50">
        <f t="shared" si="26"/>
        <v>6000</v>
      </c>
      <c r="Q108" s="69">
        <v>0</v>
      </c>
      <c r="R108" s="68">
        <f t="shared" si="17"/>
        <v>1857798.8</v>
      </c>
      <c r="S108" s="69">
        <v>0</v>
      </c>
      <c r="T108" s="68">
        <v>15000</v>
      </c>
      <c r="U108" s="69">
        <v>5000</v>
      </c>
      <c r="V108" s="108">
        <f t="shared" si="18"/>
        <v>57.2</v>
      </c>
    </row>
    <row r="109" spans="1:23" s="55" customFormat="1" ht="39" customHeight="1">
      <c r="A109" s="47">
        <v>87</v>
      </c>
      <c r="B109" s="140" t="s">
        <v>408</v>
      </c>
      <c r="C109" s="60" t="s">
        <v>322</v>
      </c>
      <c r="D109" s="60" t="s">
        <v>323</v>
      </c>
      <c r="E109" s="47">
        <v>2022</v>
      </c>
      <c r="F109" s="47">
        <v>2022</v>
      </c>
      <c r="G109" s="49">
        <f t="shared" ref="G109:G122" si="31">SUM(H109:I109)</f>
        <v>30</v>
      </c>
      <c r="H109" s="49">
        <v>23</v>
      </c>
      <c r="I109" s="49">
        <v>7</v>
      </c>
      <c r="J109" s="50">
        <f t="shared" ref="J109:J122" si="32">SUM(K109:L109)</f>
        <v>1206.0999999999999</v>
      </c>
      <c r="K109" s="50">
        <v>1038.5</v>
      </c>
      <c r="L109" s="50">
        <v>167.6</v>
      </c>
      <c r="M109" s="50">
        <f t="shared" si="14"/>
        <v>47962394.689999998</v>
      </c>
      <c r="N109" s="50">
        <f t="shared" si="25"/>
        <v>40796870.170000002</v>
      </c>
      <c r="O109" s="69">
        <v>0</v>
      </c>
      <c r="P109" s="50">
        <f t="shared" si="26"/>
        <v>69000</v>
      </c>
      <c r="Q109" s="69">
        <v>0</v>
      </c>
      <c r="R109" s="68">
        <f t="shared" si="17"/>
        <v>7076524.5199999996</v>
      </c>
      <c r="S109" s="69">
        <v>0</v>
      </c>
      <c r="T109" s="68">
        <v>15000</v>
      </c>
      <c r="U109" s="69">
        <v>5000</v>
      </c>
      <c r="V109" s="108">
        <f t="shared" si="18"/>
        <v>217.88</v>
      </c>
    </row>
    <row r="110" spans="1:23" s="55" customFormat="1" ht="39" customHeight="1">
      <c r="A110" s="47">
        <v>88</v>
      </c>
      <c r="B110" s="140" t="s">
        <v>409</v>
      </c>
      <c r="C110" s="60" t="s">
        <v>328</v>
      </c>
      <c r="D110" s="60" t="s">
        <v>329</v>
      </c>
      <c r="E110" s="47">
        <v>2022</v>
      </c>
      <c r="F110" s="47">
        <v>2022</v>
      </c>
      <c r="G110" s="49">
        <f t="shared" si="31"/>
        <v>24</v>
      </c>
      <c r="H110" s="49">
        <v>20</v>
      </c>
      <c r="I110" s="49">
        <v>4</v>
      </c>
      <c r="J110" s="50">
        <f t="shared" si="32"/>
        <v>1583.2</v>
      </c>
      <c r="K110" s="50">
        <v>1323</v>
      </c>
      <c r="L110" s="50">
        <v>260.2</v>
      </c>
      <c r="M110" s="50">
        <f t="shared" si="14"/>
        <v>63039634.199999996</v>
      </c>
      <c r="N110" s="50">
        <f t="shared" si="25"/>
        <v>51973287.659999996</v>
      </c>
      <c r="O110" s="69">
        <v>0</v>
      </c>
      <c r="P110" s="50">
        <f t="shared" si="26"/>
        <v>60000</v>
      </c>
      <c r="Q110" s="69">
        <v>0</v>
      </c>
      <c r="R110" s="68">
        <f t="shared" si="17"/>
        <v>10986346.539999999</v>
      </c>
      <c r="S110" s="69">
        <v>0</v>
      </c>
      <c r="T110" s="68">
        <v>15000</v>
      </c>
      <c r="U110" s="69">
        <v>5000</v>
      </c>
      <c r="V110" s="108">
        <f t="shared" si="18"/>
        <v>338.26</v>
      </c>
      <c r="W110" s="52"/>
    </row>
    <row r="111" spans="1:23" s="55" customFormat="1" ht="39" customHeight="1">
      <c r="A111" s="47">
        <v>89</v>
      </c>
      <c r="B111" s="140" t="s">
        <v>410</v>
      </c>
      <c r="C111" s="60" t="s">
        <v>326</v>
      </c>
      <c r="D111" s="60" t="s">
        <v>327</v>
      </c>
      <c r="E111" s="47">
        <v>2022</v>
      </c>
      <c r="F111" s="47">
        <v>2022</v>
      </c>
      <c r="G111" s="49">
        <f>SUM(H111:I111)</f>
        <v>24</v>
      </c>
      <c r="H111" s="49">
        <v>20</v>
      </c>
      <c r="I111" s="49">
        <v>4</v>
      </c>
      <c r="J111" s="50">
        <f>SUM(K111:L111)</f>
        <v>1556.8999999999999</v>
      </c>
      <c r="K111" s="50">
        <v>1259.5999999999999</v>
      </c>
      <c r="L111" s="50">
        <v>297.3</v>
      </c>
      <c r="M111" s="50">
        <f t="shared" si="14"/>
        <v>62115464.141999997</v>
      </c>
      <c r="N111" s="50">
        <f t="shared" si="25"/>
        <v>49482655.431999996</v>
      </c>
      <c r="O111" s="69">
        <v>0</v>
      </c>
      <c r="P111" s="50">
        <f t="shared" si="26"/>
        <v>60000</v>
      </c>
      <c r="Q111" s="69">
        <v>0</v>
      </c>
      <c r="R111" s="68">
        <f>V111*32479</f>
        <v>12552808.710000001</v>
      </c>
      <c r="S111" s="69">
        <v>0</v>
      </c>
      <c r="T111" s="68">
        <v>15000</v>
      </c>
      <c r="U111" s="69">
        <v>5000</v>
      </c>
      <c r="V111" s="108">
        <f>(L111*0.3)+L111</f>
        <v>386.49</v>
      </c>
    </row>
    <row r="112" spans="1:23" s="55" customFormat="1" ht="39" customHeight="1">
      <c r="A112" s="47">
        <v>90</v>
      </c>
      <c r="B112" s="140" t="s">
        <v>411</v>
      </c>
      <c r="C112" s="60" t="s">
        <v>324</v>
      </c>
      <c r="D112" s="60" t="s">
        <v>325</v>
      </c>
      <c r="E112" s="47">
        <v>2022</v>
      </c>
      <c r="F112" s="47">
        <v>2022</v>
      </c>
      <c r="G112" s="49">
        <f>SUM(H112:I112)</f>
        <v>60</v>
      </c>
      <c r="H112" s="49">
        <v>57</v>
      </c>
      <c r="I112" s="49">
        <v>3</v>
      </c>
      <c r="J112" s="50">
        <f>SUM(K112:L112)</f>
        <v>2486.2000000000003</v>
      </c>
      <c r="K112" s="50">
        <v>2363.3000000000002</v>
      </c>
      <c r="L112" s="50">
        <v>122.9</v>
      </c>
      <c r="M112" s="50">
        <f t="shared" si="14"/>
        <v>98221039.615999997</v>
      </c>
      <c r="N112" s="50">
        <f t="shared" si="25"/>
        <v>92840869.785999998</v>
      </c>
      <c r="O112" s="69">
        <v>0</v>
      </c>
      <c r="P112" s="50">
        <f t="shared" si="26"/>
        <v>171000</v>
      </c>
      <c r="Q112" s="69">
        <v>0</v>
      </c>
      <c r="R112" s="68">
        <f>V112*32479</f>
        <v>5189169.83</v>
      </c>
      <c r="S112" s="69">
        <v>0</v>
      </c>
      <c r="T112" s="68">
        <v>15000</v>
      </c>
      <c r="U112" s="69">
        <v>5000</v>
      </c>
      <c r="V112" s="108">
        <f>(L112*0.3)+L112</f>
        <v>159.77000000000001</v>
      </c>
    </row>
    <row r="113" spans="1:23" s="55" customFormat="1" ht="39" customHeight="1">
      <c r="A113" s="47">
        <v>91</v>
      </c>
      <c r="B113" s="140" t="s">
        <v>412</v>
      </c>
      <c r="C113" s="60" t="s">
        <v>330</v>
      </c>
      <c r="D113" s="60" t="s">
        <v>331</v>
      </c>
      <c r="E113" s="47">
        <v>2022</v>
      </c>
      <c r="F113" s="47">
        <v>2022</v>
      </c>
      <c r="G113" s="49">
        <f t="shared" si="31"/>
        <v>60</v>
      </c>
      <c r="H113" s="49">
        <v>53</v>
      </c>
      <c r="I113" s="49">
        <v>7</v>
      </c>
      <c r="J113" s="50">
        <f t="shared" si="32"/>
        <v>2526.6</v>
      </c>
      <c r="K113" s="50">
        <v>2226.9</v>
      </c>
      <c r="L113" s="50">
        <v>299.7</v>
      </c>
      <c r="M113" s="50">
        <f t="shared" si="14"/>
        <v>100315618.088</v>
      </c>
      <c r="N113" s="50">
        <f t="shared" si="25"/>
        <v>87482474.898000002</v>
      </c>
      <c r="O113" s="69">
        <v>0</v>
      </c>
      <c r="P113" s="50">
        <f t="shared" si="26"/>
        <v>159000</v>
      </c>
      <c r="Q113" s="69">
        <v>0</v>
      </c>
      <c r="R113" s="68">
        <f t="shared" si="17"/>
        <v>12654143.190000001</v>
      </c>
      <c r="S113" s="69">
        <v>0</v>
      </c>
      <c r="T113" s="68">
        <v>15000</v>
      </c>
      <c r="U113" s="69">
        <v>5000</v>
      </c>
      <c r="V113" s="108">
        <f t="shared" si="18"/>
        <v>389.61</v>
      </c>
      <c r="W113" s="52"/>
    </row>
    <row r="114" spans="1:23" s="56" customFormat="1" ht="39" customHeight="1">
      <c r="A114" s="47">
        <v>92</v>
      </c>
      <c r="B114" s="140" t="s">
        <v>413</v>
      </c>
      <c r="C114" s="60" t="s">
        <v>320</v>
      </c>
      <c r="D114" s="60" t="s">
        <v>321</v>
      </c>
      <c r="E114" s="47">
        <v>2022</v>
      </c>
      <c r="F114" s="47">
        <v>2022</v>
      </c>
      <c r="G114" s="49">
        <f>SUM(H114:I114)</f>
        <v>48</v>
      </c>
      <c r="H114" s="49">
        <v>42</v>
      </c>
      <c r="I114" s="49">
        <v>6</v>
      </c>
      <c r="J114" s="50">
        <f>SUM(K114:L114)</f>
        <v>2004.3000000000002</v>
      </c>
      <c r="K114" s="50">
        <v>1722.7</v>
      </c>
      <c r="L114" s="50">
        <v>281.60000000000002</v>
      </c>
      <c r="M114" s="50">
        <f t="shared" ref="M114:M122" si="33">SUM(N114:U114)</f>
        <v>79711182.653999999</v>
      </c>
      <c r="N114" s="50">
        <f t="shared" si="25"/>
        <v>67675270.333999991</v>
      </c>
      <c r="O114" s="69">
        <v>0</v>
      </c>
      <c r="P114" s="50">
        <f t="shared" si="26"/>
        <v>126000</v>
      </c>
      <c r="Q114" s="69">
        <v>0</v>
      </c>
      <c r="R114" s="68">
        <f>V114*32479</f>
        <v>11889912.320000002</v>
      </c>
      <c r="S114" s="69">
        <v>0</v>
      </c>
      <c r="T114" s="68">
        <v>15000</v>
      </c>
      <c r="U114" s="69">
        <v>5000</v>
      </c>
      <c r="V114" s="108">
        <f>(L114*0.3)+L114</f>
        <v>366.08000000000004</v>
      </c>
    </row>
    <row r="115" spans="1:23" s="55" customFormat="1" ht="39" customHeight="1">
      <c r="A115" s="47">
        <v>93</v>
      </c>
      <c r="B115" s="140" t="s">
        <v>332</v>
      </c>
      <c r="C115" s="60" t="s">
        <v>333</v>
      </c>
      <c r="D115" s="60" t="s">
        <v>334</v>
      </c>
      <c r="E115" s="47">
        <v>2022</v>
      </c>
      <c r="F115" s="47">
        <v>2022</v>
      </c>
      <c r="G115" s="49">
        <f t="shared" si="31"/>
        <v>8</v>
      </c>
      <c r="H115" s="49">
        <v>4</v>
      </c>
      <c r="I115" s="49">
        <v>4</v>
      </c>
      <c r="J115" s="50">
        <f t="shared" si="32"/>
        <v>403.5</v>
      </c>
      <c r="K115" s="50">
        <v>195.2</v>
      </c>
      <c r="L115" s="50">
        <v>208.3</v>
      </c>
      <c r="M115" s="50">
        <f t="shared" si="33"/>
        <v>16495307.193999998</v>
      </c>
      <c r="N115" s="50">
        <f t="shared" si="25"/>
        <v>7668318.7839999991</v>
      </c>
      <c r="O115" s="69">
        <v>0</v>
      </c>
      <c r="P115" s="50">
        <f t="shared" si="26"/>
        <v>12000</v>
      </c>
      <c r="Q115" s="69">
        <v>0</v>
      </c>
      <c r="R115" s="68">
        <f t="shared" si="17"/>
        <v>8794988.4100000001</v>
      </c>
      <c r="S115" s="69">
        <v>0</v>
      </c>
      <c r="T115" s="68">
        <v>15000</v>
      </c>
      <c r="U115" s="69">
        <v>5000</v>
      </c>
      <c r="V115" s="108">
        <f t="shared" si="18"/>
        <v>270.79000000000002</v>
      </c>
      <c r="W115" s="52"/>
    </row>
    <row r="116" spans="1:23" s="55" customFormat="1" ht="39" customHeight="1">
      <c r="A116" s="47">
        <v>94</v>
      </c>
      <c r="B116" s="140" t="s">
        <v>414</v>
      </c>
      <c r="C116" s="60" t="s">
        <v>335</v>
      </c>
      <c r="D116" s="60" t="s">
        <v>336</v>
      </c>
      <c r="E116" s="47">
        <v>2023</v>
      </c>
      <c r="F116" s="47">
        <v>2023</v>
      </c>
      <c r="G116" s="49">
        <f t="shared" si="31"/>
        <v>24</v>
      </c>
      <c r="H116" s="49">
        <v>20</v>
      </c>
      <c r="I116" s="49">
        <v>4</v>
      </c>
      <c r="J116" s="50">
        <f t="shared" si="32"/>
        <v>1559.9</v>
      </c>
      <c r="K116" s="50">
        <v>1300</v>
      </c>
      <c r="L116" s="50">
        <v>259.89999999999998</v>
      </c>
      <c r="M116" s="50">
        <f t="shared" si="33"/>
        <v>62123425.729999997</v>
      </c>
      <c r="N116" s="50">
        <f t="shared" si="25"/>
        <v>51069746</v>
      </c>
      <c r="O116" s="69">
        <v>0</v>
      </c>
      <c r="P116" s="50">
        <f t="shared" si="26"/>
        <v>60000</v>
      </c>
      <c r="Q116" s="69">
        <v>0</v>
      </c>
      <c r="R116" s="68">
        <f t="shared" si="17"/>
        <v>10973679.729999999</v>
      </c>
      <c r="S116" s="69">
        <v>0</v>
      </c>
      <c r="T116" s="68">
        <v>15000</v>
      </c>
      <c r="U116" s="69">
        <v>5000</v>
      </c>
      <c r="V116" s="108">
        <f t="shared" si="18"/>
        <v>337.86999999999995</v>
      </c>
      <c r="W116" s="52"/>
    </row>
    <row r="117" spans="1:23" s="55" customFormat="1" ht="39" customHeight="1">
      <c r="A117" s="47">
        <v>95</v>
      </c>
      <c r="B117" s="140" t="s">
        <v>415</v>
      </c>
      <c r="C117" s="60" t="s">
        <v>337</v>
      </c>
      <c r="D117" s="60" t="s">
        <v>338</v>
      </c>
      <c r="E117" s="47">
        <v>2023</v>
      </c>
      <c r="F117" s="47">
        <v>2023</v>
      </c>
      <c r="G117" s="49">
        <f t="shared" si="31"/>
        <v>59</v>
      </c>
      <c r="H117" s="49">
        <v>43</v>
      </c>
      <c r="I117" s="49">
        <v>16</v>
      </c>
      <c r="J117" s="50">
        <f t="shared" si="32"/>
        <v>1429.4</v>
      </c>
      <c r="K117" s="50">
        <v>979.8</v>
      </c>
      <c r="L117" s="50">
        <v>449.6</v>
      </c>
      <c r="M117" s="50">
        <f t="shared" si="33"/>
        <v>57623200.636</v>
      </c>
      <c r="N117" s="50">
        <f t="shared" si="25"/>
        <v>38490874.715999998</v>
      </c>
      <c r="O117" s="69">
        <v>0</v>
      </c>
      <c r="P117" s="50">
        <f t="shared" si="26"/>
        <v>129000</v>
      </c>
      <c r="Q117" s="69">
        <v>0</v>
      </c>
      <c r="R117" s="68">
        <f t="shared" si="17"/>
        <v>18983325.920000002</v>
      </c>
      <c r="S117" s="69">
        <v>0</v>
      </c>
      <c r="T117" s="68">
        <v>15000</v>
      </c>
      <c r="U117" s="69">
        <v>5000</v>
      </c>
      <c r="V117" s="108">
        <f t="shared" si="18"/>
        <v>584.48</v>
      </c>
      <c r="W117" s="52"/>
    </row>
    <row r="118" spans="1:23" s="55" customFormat="1" ht="39" customHeight="1">
      <c r="A118" s="47">
        <v>96</v>
      </c>
      <c r="B118" s="140" t="s">
        <v>416</v>
      </c>
      <c r="C118" s="60" t="s">
        <v>339</v>
      </c>
      <c r="D118" s="60" t="s">
        <v>340</v>
      </c>
      <c r="E118" s="47">
        <v>2023</v>
      </c>
      <c r="F118" s="47">
        <v>2023</v>
      </c>
      <c r="G118" s="49">
        <f t="shared" si="31"/>
        <v>28</v>
      </c>
      <c r="H118" s="49">
        <v>24</v>
      </c>
      <c r="I118" s="49">
        <v>4</v>
      </c>
      <c r="J118" s="50">
        <f t="shared" si="32"/>
        <v>1507.6000000000001</v>
      </c>
      <c r="K118" s="50">
        <v>1279.9000000000001</v>
      </c>
      <c r="L118" s="50">
        <v>227.7</v>
      </c>
      <c r="M118" s="50">
        <f t="shared" si="33"/>
        <v>59986237.947999999</v>
      </c>
      <c r="N118" s="50">
        <f t="shared" si="25"/>
        <v>50280129.158</v>
      </c>
      <c r="O118" s="69">
        <v>0</v>
      </c>
      <c r="P118" s="50">
        <f t="shared" si="26"/>
        <v>72000</v>
      </c>
      <c r="Q118" s="69">
        <v>0</v>
      </c>
      <c r="R118" s="68">
        <f t="shared" si="17"/>
        <v>9614108.7899999991</v>
      </c>
      <c r="S118" s="69">
        <v>0</v>
      </c>
      <c r="T118" s="68">
        <v>15000</v>
      </c>
      <c r="U118" s="69">
        <v>5000</v>
      </c>
      <c r="V118" s="108">
        <f t="shared" si="18"/>
        <v>296.01</v>
      </c>
      <c r="W118" s="52"/>
    </row>
    <row r="119" spans="1:23" s="55" customFormat="1" ht="39" customHeight="1">
      <c r="A119" s="47">
        <v>97</v>
      </c>
      <c r="B119" s="140" t="s">
        <v>387</v>
      </c>
      <c r="C119" s="60" t="s">
        <v>385</v>
      </c>
      <c r="D119" s="60" t="s">
        <v>386</v>
      </c>
      <c r="E119" s="47">
        <v>2023</v>
      </c>
      <c r="F119" s="47">
        <v>2023</v>
      </c>
      <c r="G119" s="49">
        <f t="shared" si="31"/>
        <v>13</v>
      </c>
      <c r="H119" s="49">
        <v>11</v>
      </c>
      <c r="I119" s="49">
        <v>2</v>
      </c>
      <c r="J119" s="50">
        <f t="shared" si="32"/>
        <v>527.20000000000005</v>
      </c>
      <c r="K119" s="50">
        <v>476.6</v>
      </c>
      <c r="L119" s="50">
        <v>50.6</v>
      </c>
      <c r="M119" s="50">
        <f t="shared" si="33"/>
        <v>20912423.192000002</v>
      </c>
      <c r="N119" s="50">
        <f t="shared" si="25"/>
        <v>18722954.572000001</v>
      </c>
      <c r="O119" s="69">
        <v>0</v>
      </c>
      <c r="P119" s="50">
        <f t="shared" si="26"/>
        <v>33000</v>
      </c>
      <c r="Q119" s="69">
        <v>0</v>
      </c>
      <c r="R119" s="68">
        <f>V119*32479</f>
        <v>2136468.62</v>
      </c>
      <c r="S119" s="69">
        <v>0</v>
      </c>
      <c r="T119" s="68">
        <v>15000</v>
      </c>
      <c r="U119" s="69">
        <v>5000</v>
      </c>
      <c r="V119" s="109">
        <f t="shared" si="18"/>
        <v>65.78</v>
      </c>
    </row>
    <row r="120" spans="1:23" s="82" customFormat="1" ht="39" customHeight="1">
      <c r="A120" s="47">
        <v>98</v>
      </c>
      <c r="B120" s="140" t="s">
        <v>485</v>
      </c>
      <c r="C120" s="133" t="s">
        <v>498</v>
      </c>
      <c r="D120" s="133" t="s">
        <v>499</v>
      </c>
      <c r="E120" s="47">
        <v>2023</v>
      </c>
      <c r="F120" s="47">
        <v>2023</v>
      </c>
      <c r="G120" s="49">
        <f t="shared" si="31"/>
        <v>8</v>
      </c>
      <c r="H120" s="49">
        <v>7</v>
      </c>
      <c r="I120" s="49">
        <v>1</v>
      </c>
      <c r="J120" s="50">
        <f t="shared" si="32"/>
        <v>254.99999999999997</v>
      </c>
      <c r="K120" s="50">
        <v>244.09999999999997</v>
      </c>
      <c r="L120" s="50">
        <v>10.9</v>
      </c>
      <c r="M120" s="50">
        <f t="shared" si="33"/>
        <v>10090554.351999998</v>
      </c>
      <c r="N120" s="50">
        <f t="shared" si="25"/>
        <v>9589326.9219999984</v>
      </c>
      <c r="O120" s="69">
        <v>0</v>
      </c>
      <c r="P120" s="50">
        <f t="shared" si="26"/>
        <v>21000</v>
      </c>
      <c r="Q120" s="69">
        <v>0</v>
      </c>
      <c r="R120" s="68">
        <f t="shared" ref="R120:R122" si="34">V120*32479</f>
        <v>460227.43</v>
      </c>
      <c r="S120" s="69">
        <v>0</v>
      </c>
      <c r="T120" s="68">
        <v>15000</v>
      </c>
      <c r="U120" s="69">
        <v>5000</v>
      </c>
      <c r="V120" s="109">
        <f t="shared" si="18"/>
        <v>14.17</v>
      </c>
    </row>
    <row r="121" spans="1:23" s="82" customFormat="1" ht="39" customHeight="1">
      <c r="A121" s="47">
        <v>99</v>
      </c>
      <c r="B121" s="140" t="s">
        <v>486</v>
      </c>
      <c r="C121" s="133" t="s">
        <v>500</v>
      </c>
      <c r="D121" s="133" t="s">
        <v>501</v>
      </c>
      <c r="E121" s="47">
        <v>2023</v>
      </c>
      <c r="F121" s="47">
        <v>2023</v>
      </c>
      <c r="G121" s="49">
        <f t="shared" si="31"/>
        <v>25</v>
      </c>
      <c r="H121" s="49">
        <v>21</v>
      </c>
      <c r="I121" s="49">
        <v>4</v>
      </c>
      <c r="J121" s="50">
        <f t="shared" si="32"/>
        <v>1572</v>
      </c>
      <c r="K121" s="50">
        <v>1290.3</v>
      </c>
      <c r="L121" s="50">
        <v>281.7</v>
      </c>
      <c r="M121" s="50">
        <f t="shared" si="33"/>
        <v>62665821.715999991</v>
      </c>
      <c r="N121" s="50">
        <f t="shared" si="25"/>
        <v>50688687.125999995</v>
      </c>
      <c r="O121" s="69">
        <v>0</v>
      </c>
      <c r="P121" s="50">
        <f t="shared" si="26"/>
        <v>63000</v>
      </c>
      <c r="Q121" s="69">
        <v>0</v>
      </c>
      <c r="R121" s="68">
        <f t="shared" si="34"/>
        <v>11894134.59</v>
      </c>
      <c r="S121" s="69">
        <v>0</v>
      </c>
      <c r="T121" s="68">
        <v>15000</v>
      </c>
      <c r="U121" s="69">
        <v>5000</v>
      </c>
      <c r="V121" s="109">
        <f t="shared" si="18"/>
        <v>366.21</v>
      </c>
    </row>
    <row r="122" spans="1:23" s="82" customFormat="1" ht="39" customHeight="1">
      <c r="A122" s="47">
        <v>100</v>
      </c>
      <c r="B122" s="140" t="s">
        <v>487</v>
      </c>
      <c r="C122" s="133" t="s">
        <v>502</v>
      </c>
      <c r="D122" s="133" t="s">
        <v>503</v>
      </c>
      <c r="E122" s="47">
        <v>2023</v>
      </c>
      <c r="F122" s="47">
        <v>2023</v>
      </c>
      <c r="G122" s="49">
        <f t="shared" si="31"/>
        <v>26</v>
      </c>
      <c r="H122" s="49">
        <v>23</v>
      </c>
      <c r="I122" s="49">
        <v>3</v>
      </c>
      <c r="J122" s="50">
        <f t="shared" si="32"/>
        <v>1495.7000000000003</v>
      </c>
      <c r="K122" s="50">
        <v>1330.3000000000002</v>
      </c>
      <c r="L122" s="50">
        <v>165.4</v>
      </c>
      <c r="M122" s="50">
        <f t="shared" si="33"/>
        <v>59332698.506000005</v>
      </c>
      <c r="N122" s="50">
        <f t="shared" si="25"/>
        <v>52260063.926000006</v>
      </c>
      <c r="O122" s="69">
        <v>0</v>
      </c>
      <c r="P122" s="50">
        <f t="shared" si="26"/>
        <v>69000</v>
      </c>
      <c r="Q122" s="69">
        <v>0</v>
      </c>
      <c r="R122" s="68">
        <f t="shared" si="34"/>
        <v>6983634.5800000001</v>
      </c>
      <c r="S122" s="69">
        <v>0</v>
      </c>
      <c r="T122" s="68">
        <v>15000</v>
      </c>
      <c r="U122" s="69">
        <v>5000</v>
      </c>
      <c r="V122" s="109">
        <f t="shared" si="18"/>
        <v>215.02</v>
      </c>
    </row>
    <row r="123" spans="1:23" s="21" customFormat="1" ht="49.5" customHeight="1">
      <c r="A123" s="11"/>
      <c r="B123" s="12"/>
      <c r="C123" s="18"/>
      <c r="D123" s="17"/>
      <c r="E123" s="18"/>
      <c r="F123" s="18"/>
      <c r="G123" s="19"/>
      <c r="H123" s="19"/>
      <c r="I123" s="19"/>
      <c r="J123" s="20"/>
      <c r="K123" s="20"/>
      <c r="L123" s="20"/>
      <c r="M123" s="20"/>
      <c r="N123" s="177">
        <f>(N31+N30+N29+N28)-1159600</f>
        <v>11380049.388</v>
      </c>
      <c r="O123" s="20"/>
      <c r="P123" s="20"/>
      <c r="Q123" s="20"/>
      <c r="R123" s="110"/>
      <c r="S123" s="110"/>
      <c r="T123" s="110"/>
      <c r="U123" s="110"/>
      <c r="V123" s="111"/>
    </row>
    <row r="124" spans="1:23" s="21" customFormat="1" ht="49.5" customHeight="1">
      <c r="A124" s="11"/>
      <c r="B124" s="12"/>
      <c r="C124" s="18"/>
      <c r="D124" s="17"/>
      <c r="E124" s="18"/>
      <c r="F124" s="18"/>
      <c r="G124" s="19"/>
      <c r="H124" s="19"/>
      <c r="I124" s="19"/>
      <c r="J124" s="20"/>
      <c r="K124" s="20"/>
      <c r="L124" s="20"/>
      <c r="M124" s="20"/>
      <c r="N124" s="20"/>
      <c r="O124" s="20"/>
      <c r="P124" s="20"/>
      <c r="Q124" s="20"/>
      <c r="R124" s="110"/>
      <c r="S124" s="110"/>
      <c r="T124" s="110"/>
      <c r="U124" s="110"/>
      <c r="V124" s="111"/>
    </row>
    <row r="125" spans="1:23" s="21" customFormat="1" ht="49.5" customHeight="1">
      <c r="A125" s="11"/>
      <c r="B125" s="12"/>
      <c r="C125" s="18"/>
      <c r="D125" s="17"/>
      <c r="E125" s="18"/>
      <c r="F125" s="18"/>
      <c r="G125" s="19"/>
      <c r="H125" s="19"/>
      <c r="I125" s="19"/>
      <c r="J125" s="20"/>
      <c r="K125" s="20"/>
      <c r="L125" s="20"/>
      <c r="M125" s="20"/>
      <c r="N125" s="20"/>
      <c r="O125" s="20"/>
      <c r="P125" s="20"/>
      <c r="Q125" s="20"/>
      <c r="R125" s="110"/>
      <c r="S125" s="110"/>
      <c r="T125" s="110"/>
      <c r="U125" s="110"/>
      <c r="V125" s="111"/>
    </row>
    <row r="126" spans="1:23" s="21" customFormat="1" ht="49.5" customHeight="1">
      <c r="A126" s="11"/>
      <c r="B126" s="12"/>
      <c r="C126" s="18"/>
      <c r="D126" s="17"/>
      <c r="E126" s="18"/>
      <c r="F126" s="18"/>
      <c r="G126" s="19"/>
      <c r="H126" s="19"/>
      <c r="I126" s="19"/>
      <c r="J126" s="20"/>
      <c r="K126" s="20"/>
      <c r="L126" s="20"/>
      <c r="M126" s="20"/>
      <c r="N126" s="20"/>
      <c r="O126" s="20"/>
      <c r="P126" s="20"/>
      <c r="Q126" s="20"/>
      <c r="R126" s="110"/>
      <c r="S126" s="110"/>
      <c r="T126" s="110"/>
      <c r="U126" s="110"/>
      <c r="V126" s="111"/>
    </row>
    <row r="127" spans="1:23" s="21" customFormat="1" ht="49.5" customHeight="1">
      <c r="A127" s="11"/>
      <c r="B127" s="12"/>
      <c r="C127" s="18"/>
      <c r="D127" s="17"/>
      <c r="E127" s="18"/>
      <c r="F127" s="18"/>
      <c r="G127" s="19"/>
      <c r="H127" s="19"/>
      <c r="I127" s="19"/>
      <c r="J127" s="20"/>
      <c r="K127" s="20"/>
      <c r="L127" s="20"/>
      <c r="M127" s="20"/>
      <c r="N127" s="20"/>
      <c r="O127" s="20"/>
      <c r="P127" s="20"/>
      <c r="Q127" s="20"/>
      <c r="R127" s="110"/>
      <c r="S127" s="110"/>
      <c r="T127" s="110"/>
      <c r="U127" s="110"/>
      <c r="V127" s="111"/>
    </row>
    <row r="128" spans="1:23" s="21" customFormat="1" ht="49.5" customHeight="1">
      <c r="A128" s="11"/>
      <c r="B128" s="12"/>
      <c r="C128" s="18"/>
      <c r="D128" s="17"/>
      <c r="E128" s="18"/>
      <c r="F128" s="18"/>
      <c r="G128" s="19"/>
      <c r="H128" s="19"/>
      <c r="I128" s="19"/>
      <c r="J128" s="20"/>
      <c r="K128" s="20"/>
      <c r="L128" s="20"/>
      <c r="M128" s="20"/>
      <c r="N128" s="20"/>
      <c r="O128" s="20"/>
      <c r="P128" s="20"/>
      <c r="Q128" s="20"/>
      <c r="R128" s="110"/>
      <c r="S128" s="110"/>
      <c r="T128" s="110"/>
      <c r="U128" s="110"/>
      <c r="V128" s="111"/>
    </row>
    <row r="129" spans="1:22" s="21" customFormat="1" ht="49.5" customHeight="1">
      <c r="A129" s="11"/>
      <c r="B129" s="12"/>
      <c r="C129" s="18"/>
      <c r="D129" s="17"/>
      <c r="E129" s="18"/>
      <c r="F129" s="18"/>
      <c r="G129" s="19"/>
      <c r="H129" s="19"/>
      <c r="I129" s="19"/>
      <c r="J129" s="20"/>
      <c r="K129" s="20"/>
      <c r="L129" s="20"/>
      <c r="M129" s="20"/>
      <c r="N129" s="20"/>
      <c r="O129" s="20"/>
      <c r="P129" s="20"/>
      <c r="Q129" s="20"/>
      <c r="R129" s="110"/>
      <c r="S129" s="110"/>
      <c r="T129" s="110"/>
      <c r="U129" s="110"/>
      <c r="V129" s="111"/>
    </row>
    <row r="130" spans="1:22" s="21" customFormat="1" ht="49.5" customHeight="1">
      <c r="A130" s="11"/>
      <c r="B130" s="12"/>
      <c r="C130" s="18"/>
      <c r="D130" s="17"/>
      <c r="E130" s="18"/>
      <c r="F130" s="18"/>
      <c r="G130" s="19"/>
      <c r="H130" s="19"/>
      <c r="I130" s="19"/>
      <c r="J130" s="20"/>
      <c r="K130" s="20"/>
      <c r="L130" s="20"/>
      <c r="M130" s="20"/>
      <c r="N130" s="20"/>
      <c r="O130" s="20"/>
      <c r="P130" s="20"/>
      <c r="Q130" s="20"/>
      <c r="R130" s="110"/>
      <c r="S130" s="110"/>
      <c r="T130" s="110"/>
      <c r="U130" s="110"/>
      <c r="V130" s="111"/>
    </row>
    <row r="131" spans="1:22" s="21" customFormat="1">
      <c r="A131" s="22"/>
      <c r="B131" s="22"/>
      <c r="C131" s="18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110"/>
      <c r="S131" s="110"/>
      <c r="T131" s="110"/>
      <c r="U131" s="110"/>
      <c r="V131" s="111"/>
    </row>
    <row r="132" spans="1:22" s="21" customFormat="1">
      <c r="A132" s="22"/>
      <c r="B132" s="22"/>
      <c r="C132" s="18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110"/>
      <c r="S132" s="110"/>
      <c r="T132" s="110"/>
      <c r="U132" s="110"/>
      <c r="V132" s="111"/>
    </row>
    <row r="133" spans="1:22" s="21" customFormat="1">
      <c r="A133" s="22"/>
      <c r="B133" s="22"/>
      <c r="C133" s="18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110"/>
      <c r="S133" s="110"/>
      <c r="T133" s="110"/>
      <c r="U133" s="110"/>
      <c r="V133" s="111"/>
    </row>
    <row r="134" spans="1:22" s="21" customFormat="1">
      <c r="A134" s="22"/>
      <c r="B134" s="22"/>
      <c r="C134" s="18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110"/>
      <c r="S134" s="110"/>
      <c r="T134" s="110"/>
      <c r="U134" s="110"/>
      <c r="V134" s="111"/>
    </row>
    <row r="135" spans="1:22" s="21" customFormat="1">
      <c r="A135" s="22"/>
      <c r="B135" s="22"/>
      <c r="C135" s="18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110"/>
      <c r="S135" s="110"/>
      <c r="T135" s="110"/>
      <c r="U135" s="110"/>
      <c r="V135" s="111"/>
    </row>
    <row r="136" spans="1:22" s="21" customFormat="1">
      <c r="A136" s="22"/>
      <c r="B136" s="22"/>
      <c r="C136" s="18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110"/>
      <c r="S136" s="110"/>
      <c r="T136" s="110"/>
      <c r="U136" s="110"/>
      <c r="V136" s="111"/>
    </row>
    <row r="137" spans="1:22" s="21" customFormat="1">
      <c r="A137" s="22"/>
      <c r="B137" s="22"/>
      <c r="C137" s="18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110"/>
      <c r="S137" s="110"/>
      <c r="T137" s="110"/>
      <c r="U137" s="110"/>
      <c r="V137" s="111"/>
    </row>
    <row r="138" spans="1:22" s="21" customFormat="1">
      <c r="A138" s="22"/>
      <c r="B138" s="22"/>
      <c r="C138" s="18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110"/>
      <c r="S138" s="110"/>
      <c r="T138" s="110"/>
      <c r="U138" s="110"/>
      <c r="V138" s="111"/>
    </row>
  </sheetData>
  <autoFilter ref="A21:X123">
    <filterColumn colId="5"/>
  </autoFilter>
  <sortState ref="A56:R118">
    <sortCondition descending="1" ref="B79:B88"/>
  </sortState>
  <mergeCells count="33">
    <mergeCell ref="R7:V7"/>
    <mergeCell ref="R8:U8"/>
    <mergeCell ref="R9:U9"/>
    <mergeCell ref="R10:U10"/>
    <mergeCell ref="A22:B22"/>
    <mergeCell ref="G16:G19"/>
    <mergeCell ref="H16:I16"/>
    <mergeCell ref="J16:J19"/>
    <mergeCell ref="K16:L16"/>
    <mergeCell ref="H18:I18"/>
    <mergeCell ref="A13:A20"/>
    <mergeCell ref="B13:B20"/>
    <mergeCell ref="C13:C20"/>
    <mergeCell ref="D13:D20"/>
    <mergeCell ref="E13:E20"/>
    <mergeCell ref="F13:F20"/>
    <mergeCell ref="G13:I15"/>
    <mergeCell ref="J13:L15"/>
    <mergeCell ref="M16:M19"/>
    <mergeCell ref="A11:S11"/>
    <mergeCell ref="M13:U15"/>
    <mergeCell ref="N16:U16"/>
    <mergeCell ref="K17:L18"/>
    <mergeCell ref="N17:O18"/>
    <mergeCell ref="P17:Q18"/>
    <mergeCell ref="R17:S18"/>
    <mergeCell ref="T17:U17"/>
    <mergeCell ref="R6:V6"/>
    <mergeCell ref="M1:U1"/>
    <mergeCell ref="M2:U2"/>
    <mergeCell ref="M3:U3"/>
    <mergeCell ref="M4:U4"/>
    <mergeCell ref="R5:V5"/>
  </mergeCells>
  <pageMargins left="0.70866141732283472" right="0.15748031496062992" top="0.27559055118110237" bottom="0.19685039370078741" header="0.23622047244094491" footer="0.15748031496062992"/>
  <pageSetup paperSize="9" scale="3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B20"/>
  <sheetViews>
    <sheetView workbookViewId="0">
      <selection activeCell="H4" sqref="H4:K4"/>
    </sheetView>
  </sheetViews>
  <sheetFormatPr defaultRowHeight="15"/>
  <cols>
    <col min="1" max="1" width="4.28515625" customWidth="1"/>
    <col min="2" max="2" width="20.5703125" customWidth="1"/>
    <col min="3" max="3" width="11.7109375" customWidth="1"/>
    <col min="4" max="4" width="11.7109375" style="148" customWidth="1"/>
    <col min="5" max="11" width="11.7109375" customWidth="1"/>
    <col min="12" max="12" width="10.42578125" customWidth="1"/>
  </cols>
  <sheetData>
    <row r="1" spans="1:16382" s="24" customFormat="1" ht="15.75">
      <c r="A1" s="183"/>
      <c r="B1" s="183"/>
      <c r="C1" s="183"/>
      <c r="D1" s="184"/>
      <c r="E1" s="183"/>
      <c r="F1" s="183"/>
      <c r="G1" s="183"/>
      <c r="H1" s="281" t="s">
        <v>21</v>
      </c>
      <c r="I1" s="281"/>
      <c r="J1" s="281"/>
      <c r="K1" s="281"/>
      <c r="L1" s="279"/>
    </row>
    <row r="2" spans="1:16382" s="24" customFormat="1" ht="15.75">
      <c r="A2" s="183"/>
      <c r="B2" s="183"/>
      <c r="C2" s="183"/>
      <c r="D2" s="184"/>
      <c r="E2" s="183"/>
      <c r="F2" s="183"/>
      <c r="G2" s="183"/>
      <c r="H2" s="281" t="s">
        <v>504</v>
      </c>
      <c r="I2" s="281"/>
      <c r="J2" s="281"/>
      <c r="K2" s="281"/>
      <c r="L2" s="279"/>
    </row>
    <row r="3" spans="1:16382" s="24" customFormat="1" ht="15.75">
      <c r="A3" s="183"/>
      <c r="B3" s="183"/>
      <c r="C3" s="183"/>
      <c r="D3" s="184"/>
      <c r="E3" s="183"/>
      <c r="F3" s="183"/>
      <c r="G3" s="183"/>
      <c r="H3" s="281" t="s">
        <v>505</v>
      </c>
      <c r="I3" s="281"/>
      <c r="J3" s="281"/>
      <c r="K3" s="281"/>
      <c r="L3" s="279"/>
    </row>
    <row r="4" spans="1:16382" s="24" customFormat="1" ht="15.75">
      <c r="A4" s="183"/>
      <c r="B4" s="183"/>
      <c r="C4" s="183"/>
      <c r="D4" s="184"/>
      <c r="E4" s="183"/>
      <c r="F4" s="183"/>
      <c r="G4" s="183"/>
      <c r="H4" s="281" t="s">
        <v>523</v>
      </c>
      <c r="I4" s="281"/>
      <c r="J4" s="281"/>
      <c r="K4" s="281"/>
      <c r="L4" s="186"/>
    </row>
    <row r="5" spans="1:16382" s="24" customFormat="1" ht="15.75">
      <c r="A5" s="3"/>
      <c r="B5" s="3"/>
      <c r="C5" s="3"/>
      <c r="D5" s="147"/>
      <c r="E5" s="3"/>
      <c r="F5" s="3"/>
      <c r="G5" s="3"/>
      <c r="H5" s="278" t="s">
        <v>21</v>
      </c>
      <c r="I5" s="278"/>
      <c r="J5" s="278"/>
      <c r="K5" s="278"/>
      <c r="L5" s="279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</row>
    <row r="6" spans="1:16382" s="24" customFormat="1" ht="15.75">
      <c r="A6" s="3"/>
      <c r="B6" s="3"/>
      <c r="C6" s="3"/>
      <c r="D6" s="147"/>
      <c r="E6" s="3"/>
      <c r="F6" s="3"/>
      <c r="G6" s="3"/>
      <c r="H6" s="278" t="s">
        <v>509</v>
      </c>
      <c r="I6" s="278"/>
      <c r="J6" s="278"/>
      <c r="K6" s="278"/>
      <c r="L6" s="279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</row>
    <row r="7" spans="1:16382" s="24" customFormat="1" ht="15.75">
      <c r="A7" s="3"/>
      <c r="B7" s="3"/>
      <c r="C7" s="3"/>
      <c r="D7" s="147"/>
      <c r="E7" s="3"/>
      <c r="F7" s="3"/>
      <c r="G7" s="3"/>
      <c r="H7" s="278" t="s">
        <v>521</v>
      </c>
      <c r="I7" s="278"/>
      <c r="J7" s="278"/>
      <c r="K7" s="278"/>
      <c r="L7" s="279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</row>
    <row r="8" spans="1:16382" s="24" customFormat="1" ht="15.75">
      <c r="A8" s="3"/>
      <c r="B8" s="3"/>
      <c r="C8" s="3"/>
      <c r="D8" s="147"/>
      <c r="E8" s="3"/>
      <c r="F8" s="3"/>
      <c r="G8" s="3"/>
      <c r="H8" s="278"/>
      <c r="I8" s="278"/>
      <c r="J8" s="278"/>
      <c r="K8" s="278"/>
      <c r="L8" s="280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</row>
    <row r="9" spans="1:16382" ht="34.5" customHeight="1">
      <c r="A9" s="282" t="s">
        <v>25</v>
      </c>
      <c r="B9" s="283"/>
      <c r="C9" s="283"/>
      <c r="D9" s="283"/>
      <c r="E9" s="283"/>
      <c r="F9" s="283"/>
      <c r="G9" s="283"/>
      <c r="H9" s="283"/>
      <c r="I9" s="283"/>
      <c r="J9" s="283"/>
      <c r="K9" s="28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</row>
    <row r="10" spans="1:16382" ht="12.75" customHeight="1">
      <c r="A10" s="183"/>
      <c r="B10" s="183"/>
      <c r="C10" s="183"/>
      <c r="D10" s="184"/>
      <c r="E10" s="183"/>
      <c r="F10" s="183"/>
      <c r="G10" s="183"/>
      <c r="H10" s="183"/>
      <c r="I10" s="183"/>
      <c r="J10" s="183"/>
      <c r="K10" s="183"/>
    </row>
    <row r="11" spans="1:16382" ht="35.25" customHeight="1">
      <c r="A11" s="276" t="s">
        <v>0</v>
      </c>
      <c r="B11" s="276" t="s">
        <v>20</v>
      </c>
      <c r="C11" s="277" t="s">
        <v>392</v>
      </c>
      <c r="D11" s="277"/>
      <c r="E11" s="277"/>
      <c r="F11" s="277"/>
      <c r="G11" s="277"/>
      <c r="H11" s="277"/>
      <c r="I11" s="277"/>
      <c r="J11" s="277"/>
      <c r="K11" s="277"/>
    </row>
    <row r="12" spans="1:16382" ht="90.75" customHeight="1">
      <c r="A12" s="276"/>
      <c r="B12" s="276"/>
      <c r="C12" s="5" t="s">
        <v>4</v>
      </c>
      <c r="D12" s="149" t="s">
        <v>5</v>
      </c>
      <c r="E12" s="5" t="s">
        <v>6</v>
      </c>
      <c r="F12" s="5" t="s">
        <v>7</v>
      </c>
      <c r="G12" s="5" t="s">
        <v>8</v>
      </c>
      <c r="H12" s="5" t="s">
        <v>9</v>
      </c>
      <c r="I12" s="5" t="s">
        <v>10</v>
      </c>
      <c r="J12" s="5" t="s">
        <v>11</v>
      </c>
      <c r="K12" s="5" t="s">
        <v>12</v>
      </c>
    </row>
    <row r="13" spans="1:16382" s="2" customFormat="1">
      <c r="A13" s="1">
        <v>1</v>
      </c>
      <c r="B13" s="1">
        <v>2</v>
      </c>
      <c r="C13" s="1">
        <v>3</v>
      </c>
      <c r="D13" s="150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</row>
    <row r="14" spans="1:16382" ht="68.25" customHeight="1">
      <c r="A14" s="113">
        <v>1</v>
      </c>
      <c r="B14" s="114" t="s">
        <v>22</v>
      </c>
      <c r="C14" s="115">
        <v>1667.3</v>
      </c>
      <c r="D14" s="151">
        <v>2596.9299999999998</v>
      </c>
      <c r="E14" s="115">
        <v>55800.07</v>
      </c>
      <c r="F14" s="115">
        <v>33486.699999999997</v>
      </c>
      <c r="G14" s="115">
        <v>8346.7999999999993</v>
      </c>
      <c r="H14" s="113">
        <v>0</v>
      </c>
      <c r="I14" s="115">
        <v>0</v>
      </c>
      <c r="J14" s="115">
        <v>0</v>
      </c>
      <c r="K14" s="168">
        <f>SUM(C14:J14)</f>
        <v>101897.8</v>
      </c>
      <c r="L14" s="128"/>
      <c r="M14" s="129"/>
      <c r="N14" s="126"/>
    </row>
    <row r="15" spans="1:16382" ht="75" customHeight="1">
      <c r="A15" s="113">
        <v>2</v>
      </c>
      <c r="B15" s="114" t="s">
        <v>23</v>
      </c>
      <c r="C15" s="169">
        <v>3</v>
      </c>
      <c r="D15" s="152">
        <v>3</v>
      </c>
      <c r="E15" s="169">
        <v>60</v>
      </c>
      <c r="F15" s="169">
        <v>27</v>
      </c>
      <c r="G15" s="169">
        <v>7</v>
      </c>
      <c r="H15" s="169">
        <v>0</v>
      </c>
      <c r="I15" s="169">
        <v>0</v>
      </c>
      <c r="J15" s="169">
        <v>0</v>
      </c>
      <c r="K15" s="170">
        <f>SUM(C15:J15)</f>
        <v>100</v>
      </c>
      <c r="L15" s="130"/>
      <c r="M15" s="131"/>
      <c r="N15" s="127"/>
    </row>
    <row r="16" spans="1:16382" ht="81.75" customHeight="1">
      <c r="A16" s="113">
        <v>3</v>
      </c>
      <c r="B16" s="114" t="s">
        <v>24</v>
      </c>
      <c r="C16" s="169">
        <v>38</v>
      </c>
      <c r="D16" s="152">
        <v>49</v>
      </c>
      <c r="E16" s="169">
        <v>1447</v>
      </c>
      <c r="F16" s="169">
        <v>1072</v>
      </c>
      <c r="G16" s="169">
        <v>183</v>
      </c>
      <c r="H16" s="169">
        <v>0</v>
      </c>
      <c r="I16" s="169">
        <v>0</v>
      </c>
      <c r="J16" s="169">
        <v>0</v>
      </c>
      <c r="K16" s="170">
        <f>SUM(C16:J16)</f>
        <v>2789</v>
      </c>
      <c r="L16" s="130"/>
      <c r="M16" s="132"/>
      <c r="N16" s="127"/>
    </row>
    <row r="17" spans="2:5" ht="31.5" customHeight="1">
      <c r="B17" s="4"/>
    </row>
    <row r="18" spans="2:5">
      <c r="E18" s="124"/>
    </row>
    <row r="19" spans="2:5">
      <c r="E19" s="125"/>
    </row>
    <row r="20" spans="2:5">
      <c r="E20" s="125"/>
    </row>
  </sheetData>
  <mergeCells count="12">
    <mergeCell ref="H4:K4"/>
    <mergeCell ref="A9:K9"/>
    <mergeCell ref="H1:L1"/>
    <mergeCell ref="H2:L2"/>
    <mergeCell ref="H3:L3"/>
    <mergeCell ref="A11:A12"/>
    <mergeCell ref="B11:B12"/>
    <mergeCell ref="C11:K11"/>
    <mergeCell ref="H5:L5"/>
    <mergeCell ref="H6:L6"/>
    <mergeCell ref="H7:L7"/>
    <mergeCell ref="H8:L8"/>
  </mergeCells>
  <pageMargins left="0.70866141732283472" right="0.16" top="0.47" bottom="0.23622047244094491" header="0.31496062992125984" footer="0.15748031496062992"/>
  <pageSetup paperSize="9" scale="95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91"/>
  <sheetViews>
    <sheetView tabSelected="1" topLeftCell="C1" zoomScale="96" zoomScaleNormal="96" workbookViewId="0">
      <selection activeCell="F3" sqref="F3:G3"/>
    </sheetView>
  </sheetViews>
  <sheetFormatPr defaultRowHeight="15.75"/>
  <cols>
    <col min="1" max="1" width="6.7109375" style="13" customWidth="1"/>
    <col min="2" max="2" width="43" style="13" customWidth="1"/>
    <col min="3" max="3" width="39" style="13" customWidth="1"/>
    <col min="4" max="4" width="24.7109375" style="13" customWidth="1"/>
    <col min="5" max="6" width="29.7109375" style="13" customWidth="1"/>
    <col min="7" max="7" width="30.140625" style="13" customWidth="1"/>
    <col min="8" max="8" width="31.42578125" style="14" customWidth="1"/>
    <col min="9" max="16384" width="9.140625" style="14"/>
  </cols>
  <sheetData>
    <row r="1" spans="1:8">
      <c r="F1" s="291" t="s">
        <v>267</v>
      </c>
      <c r="G1" s="291"/>
    </row>
    <row r="2" spans="1:8">
      <c r="F2" s="292" t="s">
        <v>508</v>
      </c>
      <c r="G2" s="292"/>
    </row>
    <row r="3" spans="1:8">
      <c r="F3" s="292" t="s">
        <v>524</v>
      </c>
      <c r="G3" s="292"/>
    </row>
    <row r="4" spans="1:8" ht="15">
      <c r="A4" s="62"/>
      <c r="B4" s="63"/>
      <c r="C4" s="63"/>
      <c r="D4" s="63"/>
      <c r="E4" s="63"/>
      <c r="F4" s="291" t="s">
        <v>267</v>
      </c>
      <c r="G4" s="291"/>
    </row>
    <row r="5" spans="1:8" ht="15">
      <c r="A5" s="62"/>
      <c r="B5" s="63"/>
      <c r="C5" s="63"/>
      <c r="D5" s="63"/>
      <c r="E5" s="63"/>
      <c r="F5" s="299" t="s">
        <v>509</v>
      </c>
      <c r="G5" s="299"/>
    </row>
    <row r="6" spans="1:8" ht="15">
      <c r="A6" s="62"/>
      <c r="B6" s="63"/>
      <c r="C6" s="63"/>
      <c r="D6" s="63"/>
      <c r="E6" s="63"/>
      <c r="F6" s="299" t="s">
        <v>507</v>
      </c>
      <c r="G6" s="299"/>
    </row>
    <row r="7" spans="1:8" ht="15">
      <c r="A7" s="62"/>
      <c r="B7" s="63"/>
      <c r="C7" s="63"/>
      <c r="D7" s="63"/>
      <c r="E7" s="63"/>
      <c r="F7" s="299"/>
      <c r="G7" s="299"/>
    </row>
    <row r="8" spans="1:8">
      <c r="A8" s="62"/>
      <c r="B8" s="63"/>
      <c r="C8" s="63"/>
      <c r="D8" s="63"/>
      <c r="E8" s="63"/>
      <c r="F8" s="153"/>
      <c r="G8" s="154"/>
    </row>
    <row r="9" spans="1:8" ht="18.75" customHeight="1">
      <c r="A9" s="285" t="s">
        <v>298</v>
      </c>
      <c r="B9" s="285"/>
      <c r="C9" s="285"/>
      <c r="D9" s="285"/>
      <c r="E9" s="285"/>
      <c r="F9" s="285"/>
      <c r="G9" s="285"/>
    </row>
    <row r="10" spans="1:8" ht="24" customHeight="1"/>
    <row r="11" spans="1:8" ht="15" customHeight="1">
      <c r="A11" s="286" t="s">
        <v>0</v>
      </c>
      <c r="B11" s="287" t="s">
        <v>268</v>
      </c>
      <c r="C11" s="287" t="s">
        <v>300</v>
      </c>
      <c r="D11" s="287" t="s">
        <v>301</v>
      </c>
      <c r="E11" s="287" t="s">
        <v>269</v>
      </c>
      <c r="F11" s="287"/>
      <c r="G11" s="287"/>
    </row>
    <row r="12" spans="1:8" ht="15" customHeight="1">
      <c r="A12" s="286"/>
      <c r="B12" s="287"/>
      <c r="C12" s="287"/>
      <c r="D12" s="287"/>
      <c r="E12" s="287"/>
      <c r="F12" s="287"/>
      <c r="G12" s="287"/>
    </row>
    <row r="13" spans="1:8" ht="15" customHeight="1">
      <c r="A13" s="286"/>
      <c r="B13" s="287"/>
      <c r="C13" s="287"/>
      <c r="D13" s="287"/>
      <c r="E13" s="287"/>
      <c r="F13" s="287"/>
      <c r="G13" s="287"/>
    </row>
    <row r="14" spans="1:8" ht="15.75" customHeight="1">
      <c r="A14" s="286"/>
      <c r="B14" s="287"/>
      <c r="C14" s="287"/>
      <c r="D14" s="287"/>
      <c r="E14" s="286" t="s">
        <v>38</v>
      </c>
      <c r="F14" s="288" t="s">
        <v>270</v>
      </c>
      <c r="G14" s="288"/>
    </row>
    <row r="15" spans="1:8" ht="48.75" customHeight="1">
      <c r="A15" s="286"/>
      <c r="B15" s="287"/>
      <c r="C15" s="287"/>
      <c r="D15" s="287"/>
      <c r="E15" s="286"/>
      <c r="F15" s="287" t="s">
        <v>299</v>
      </c>
      <c r="G15" s="287" t="s">
        <v>302</v>
      </c>
    </row>
    <row r="16" spans="1:8" ht="87" customHeight="1">
      <c r="A16" s="286"/>
      <c r="B16" s="287"/>
      <c r="C16" s="287"/>
      <c r="D16" s="287"/>
      <c r="E16" s="286"/>
      <c r="F16" s="287"/>
      <c r="G16" s="287"/>
      <c r="H16" s="36"/>
    </row>
    <row r="17" spans="1:8">
      <c r="A17" s="286"/>
      <c r="B17" s="287"/>
      <c r="C17" s="287"/>
      <c r="D17" s="84" t="s">
        <v>45</v>
      </c>
      <c r="E17" s="6" t="s">
        <v>46</v>
      </c>
      <c r="F17" s="6" t="s">
        <v>46</v>
      </c>
      <c r="G17" s="6" t="s">
        <v>46</v>
      </c>
    </row>
    <row r="18" spans="1:8" s="158" customFormat="1" ht="21" customHeight="1">
      <c r="A18" s="157">
        <v>1</v>
      </c>
      <c r="B18" s="157">
        <v>2</v>
      </c>
      <c r="C18" s="157">
        <v>3</v>
      </c>
      <c r="D18" s="157">
        <v>4</v>
      </c>
      <c r="E18" s="157">
        <v>5</v>
      </c>
      <c r="F18" s="157">
        <v>6</v>
      </c>
      <c r="G18" s="157">
        <v>7</v>
      </c>
    </row>
    <row r="19" spans="1:8" s="36" customFormat="1" ht="24" customHeight="1">
      <c r="A19" s="293" t="s">
        <v>297</v>
      </c>
      <c r="B19" s="293"/>
      <c r="C19" s="7"/>
      <c r="D19" s="26">
        <f>D35+D50+D62+D67+D70+D76+D81+D87+D90</f>
        <v>3222</v>
      </c>
      <c r="E19" s="37">
        <f>E35+E50+E62+E67+E70+E76+E81+E87+E90</f>
        <v>87812961.400000006</v>
      </c>
      <c r="F19" s="37">
        <f ca="1">F35+F50+F62+F67+F70+F76+F81+F87+F90</f>
        <v>58889000</v>
      </c>
      <c r="G19" s="37">
        <f>G35+G50+G62+G67+G70+G76+G81+G87+G90</f>
        <v>28923961.400000002</v>
      </c>
    </row>
    <row r="20" spans="1:8" ht="30" customHeight="1">
      <c r="A20" s="85">
        <v>1</v>
      </c>
      <c r="B20" s="10" t="s">
        <v>271</v>
      </c>
      <c r="C20" s="10" t="s">
        <v>417</v>
      </c>
      <c r="D20" s="42">
        <v>40.1</v>
      </c>
      <c r="E20" s="28">
        <f>SUM(F20:G20)</f>
        <v>1250000</v>
      </c>
      <c r="F20" s="34">
        <v>1250000</v>
      </c>
      <c r="G20" s="30">
        <v>0</v>
      </c>
      <c r="H20" s="119"/>
    </row>
    <row r="21" spans="1:8" ht="30" customHeight="1">
      <c r="A21" s="85">
        <v>2</v>
      </c>
      <c r="B21" s="10" t="s">
        <v>272</v>
      </c>
      <c r="C21" s="10" t="s">
        <v>418</v>
      </c>
      <c r="D21" s="42">
        <v>46.2</v>
      </c>
      <c r="E21" s="28">
        <f t="shared" ref="E21:E34" si="0">SUM(F21:G21)</f>
        <v>1430000</v>
      </c>
      <c r="F21" s="35">
        <v>1430000</v>
      </c>
      <c r="G21" s="30">
        <v>0</v>
      </c>
      <c r="H21" s="119"/>
    </row>
    <row r="22" spans="1:8" ht="30" customHeight="1">
      <c r="A22" s="85">
        <v>3</v>
      </c>
      <c r="B22" s="10" t="s">
        <v>342</v>
      </c>
      <c r="C22" s="10" t="s">
        <v>344</v>
      </c>
      <c r="D22" s="42">
        <v>49.5</v>
      </c>
      <c r="E22" s="28">
        <f t="shared" si="0"/>
        <v>1530000</v>
      </c>
      <c r="F22" s="35">
        <v>1530000</v>
      </c>
      <c r="G22" s="30">
        <v>0</v>
      </c>
      <c r="H22" s="119"/>
    </row>
    <row r="23" spans="1:8" ht="30" customHeight="1">
      <c r="A23" s="85">
        <v>4</v>
      </c>
      <c r="B23" s="10" t="s">
        <v>282</v>
      </c>
      <c r="C23" s="10" t="s">
        <v>419</v>
      </c>
      <c r="D23" s="42">
        <v>46.2</v>
      </c>
      <c r="E23" s="28">
        <f t="shared" si="0"/>
        <v>1207683.4000000001</v>
      </c>
      <c r="F23" s="44">
        <v>0</v>
      </c>
      <c r="G23" s="30">
        <v>1207683.4000000001</v>
      </c>
      <c r="H23" s="119"/>
    </row>
    <row r="24" spans="1:8" ht="30" customHeight="1">
      <c r="A24" s="85">
        <v>5</v>
      </c>
      <c r="B24" s="10" t="s">
        <v>341</v>
      </c>
      <c r="C24" s="10" t="s">
        <v>420</v>
      </c>
      <c r="D24" s="42">
        <v>40.1</v>
      </c>
      <c r="E24" s="28">
        <f t="shared" si="0"/>
        <v>1250000</v>
      </c>
      <c r="F24" s="34">
        <v>1250000</v>
      </c>
      <c r="G24" s="30">
        <v>0</v>
      </c>
      <c r="H24" s="119"/>
    </row>
    <row r="25" spans="1:8" ht="30" customHeight="1">
      <c r="A25" s="85">
        <v>6</v>
      </c>
      <c r="B25" s="10" t="s">
        <v>273</v>
      </c>
      <c r="C25" s="10" t="s">
        <v>421</v>
      </c>
      <c r="D25" s="42">
        <v>46.9</v>
      </c>
      <c r="E25" s="28">
        <f t="shared" si="0"/>
        <v>1450000</v>
      </c>
      <c r="F25" s="29">
        <v>1450000</v>
      </c>
      <c r="G25" s="30">
        <v>0</v>
      </c>
      <c r="H25" s="119"/>
    </row>
    <row r="26" spans="1:8" ht="30" customHeight="1">
      <c r="A26" s="85">
        <v>7</v>
      </c>
      <c r="B26" s="10" t="s">
        <v>343</v>
      </c>
      <c r="C26" s="10" t="s">
        <v>422</v>
      </c>
      <c r="D26" s="42">
        <v>46.2</v>
      </c>
      <c r="E26" s="28">
        <f t="shared" si="0"/>
        <v>1207683.4000000001</v>
      </c>
      <c r="F26" s="73">
        <v>0</v>
      </c>
      <c r="G26" s="30">
        <v>1207683.4000000001</v>
      </c>
      <c r="H26" s="119"/>
    </row>
    <row r="27" spans="1:8" ht="30" customHeight="1">
      <c r="A27" s="85">
        <v>8</v>
      </c>
      <c r="B27" s="10" t="s">
        <v>274</v>
      </c>
      <c r="C27" s="10" t="s">
        <v>352</v>
      </c>
      <c r="D27" s="42">
        <v>52.8</v>
      </c>
      <c r="E27" s="28">
        <f t="shared" si="0"/>
        <v>1470000</v>
      </c>
      <c r="F27" s="29">
        <v>1470000</v>
      </c>
      <c r="G27" s="30">
        <v>0</v>
      </c>
      <c r="H27" s="119"/>
    </row>
    <row r="28" spans="1:8" ht="30" customHeight="1">
      <c r="A28" s="85">
        <v>9</v>
      </c>
      <c r="B28" s="10" t="s">
        <v>275</v>
      </c>
      <c r="C28" s="10" t="s">
        <v>423</v>
      </c>
      <c r="D28" s="42">
        <v>46.2</v>
      </c>
      <c r="E28" s="28">
        <f t="shared" si="0"/>
        <v>1430000</v>
      </c>
      <c r="F28" s="29">
        <v>1430000</v>
      </c>
      <c r="G28" s="30">
        <v>0</v>
      </c>
      <c r="H28" s="119"/>
    </row>
    <row r="29" spans="1:8" ht="30" customHeight="1">
      <c r="A29" s="85">
        <v>10</v>
      </c>
      <c r="B29" s="10" t="s">
        <v>276</v>
      </c>
      <c r="C29" s="10" t="s">
        <v>353</v>
      </c>
      <c r="D29" s="42">
        <v>49.4</v>
      </c>
      <c r="E29" s="28">
        <f t="shared" si="0"/>
        <v>1430000</v>
      </c>
      <c r="F29" s="29">
        <v>1430000</v>
      </c>
      <c r="G29" s="30">
        <v>0</v>
      </c>
      <c r="H29" s="119"/>
    </row>
    <row r="30" spans="1:8" ht="30" customHeight="1">
      <c r="A30" s="85">
        <v>11</v>
      </c>
      <c r="B30" s="10" t="s">
        <v>277</v>
      </c>
      <c r="C30" s="10" t="s">
        <v>354</v>
      </c>
      <c r="D30" s="42">
        <v>32.1</v>
      </c>
      <c r="E30" s="28">
        <f t="shared" si="0"/>
        <v>1040000</v>
      </c>
      <c r="F30" s="29">
        <v>1040000</v>
      </c>
      <c r="G30" s="30">
        <v>0</v>
      </c>
      <c r="H30" s="119"/>
    </row>
    <row r="31" spans="1:8" ht="30" customHeight="1">
      <c r="A31" s="85">
        <v>12</v>
      </c>
      <c r="B31" s="10" t="s">
        <v>278</v>
      </c>
      <c r="C31" s="10" t="s">
        <v>424</v>
      </c>
      <c r="D31" s="42">
        <v>46.9</v>
      </c>
      <c r="E31" s="28">
        <f t="shared" si="0"/>
        <v>1450000</v>
      </c>
      <c r="F31" s="29">
        <v>1450000</v>
      </c>
      <c r="G31" s="30">
        <v>0</v>
      </c>
      <c r="H31" s="119"/>
    </row>
    <row r="32" spans="1:8" ht="30" customHeight="1">
      <c r="A32" s="85">
        <v>13</v>
      </c>
      <c r="B32" s="10" t="s">
        <v>279</v>
      </c>
      <c r="C32" s="41" t="s">
        <v>425</v>
      </c>
      <c r="D32" s="42">
        <v>61.3</v>
      </c>
      <c r="E32" s="28">
        <f t="shared" si="0"/>
        <v>1760000</v>
      </c>
      <c r="F32" s="29">
        <v>1760000</v>
      </c>
      <c r="G32" s="30">
        <v>0</v>
      </c>
      <c r="H32" s="119"/>
    </row>
    <row r="33" spans="1:8" ht="30" customHeight="1">
      <c r="A33" s="85">
        <v>14</v>
      </c>
      <c r="B33" s="10" t="s">
        <v>280</v>
      </c>
      <c r="C33" s="85" t="s">
        <v>426</v>
      </c>
      <c r="D33" s="42">
        <v>46.2</v>
      </c>
      <c r="E33" s="28">
        <f t="shared" si="0"/>
        <v>1430000</v>
      </c>
      <c r="F33" s="29">
        <v>1430000</v>
      </c>
      <c r="G33" s="30">
        <v>0</v>
      </c>
      <c r="H33" s="119"/>
    </row>
    <row r="34" spans="1:8" ht="30" customHeight="1">
      <c r="A34" s="85">
        <v>15</v>
      </c>
      <c r="B34" s="10" t="s">
        <v>281</v>
      </c>
      <c r="C34" s="41" t="s">
        <v>427</v>
      </c>
      <c r="D34" s="42">
        <v>31.1</v>
      </c>
      <c r="E34" s="28">
        <f t="shared" si="0"/>
        <v>1049000</v>
      </c>
      <c r="F34" s="29">
        <v>1049000</v>
      </c>
      <c r="G34" s="30">
        <v>0</v>
      </c>
      <c r="H34" s="119"/>
    </row>
    <row r="35" spans="1:8" s="16" customFormat="1" ht="30" customHeight="1">
      <c r="A35" s="294" t="s">
        <v>283</v>
      </c>
      <c r="B35" s="295"/>
      <c r="C35" s="7"/>
      <c r="D35" s="57">
        <f>SUM(D20:D34)</f>
        <v>681.2</v>
      </c>
      <c r="E35" s="26">
        <f>SUM(E20:E34)</f>
        <v>20384366.800000001</v>
      </c>
      <c r="F35" s="26">
        <f>SUM(F20:F34)</f>
        <v>17969000</v>
      </c>
      <c r="G35" s="38">
        <f>SUM(G20:G34)</f>
        <v>2415366.8000000003</v>
      </c>
    </row>
    <row r="36" spans="1:8" s="25" customFormat="1" ht="27.95" customHeight="1">
      <c r="A36" s="85">
        <v>1</v>
      </c>
      <c r="B36" s="10" t="s">
        <v>285</v>
      </c>
      <c r="C36" s="42" t="s">
        <v>428</v>
      </c>
      <c r="D36" s="42">
        <v>46.9</v>
      </c>
      <c r="E36" s="31">
        <f t="shared" ref="E36:E49" si="1">SUM(F36:G36)</f>
        <v>1450000</v>
      </c>
      <c r="F36" s="27">
        <v>1450000</v>
      </c>
      <c r="G36" s="30">
        <v>0</v>
      </c>
      <c r="H36" s="120"/>
    </row>
    <row r="37" spans="1:8" s="25" customFormat="1" ht="27.95" customHeight="1">
      <c r="A37" s="85">
        <v>2</v>
      </c>
      <c r="B37" s="10" t="s">
        <v>286</v>
      </c>
      <c r="C37" s="42" t="s">
        <v>429</v>
      </c>
      <c r="D37" s="42">
        <v>46.2</v>
      </c>
      <c r="E37" s="31">
        <f t="shared" si="1"/>
        <v>1430000</v>
      </c>
      <c r="F37" s="27">
        <v>1430000</v>
      </c>
      <c r="G37" s="30">
        <v>0</v>
      </c>
      <c r="H37" s="120"/>
    </row>
    <row r="38" spans="1:8" s="25" customFormat="1" ht="27.95" customHeight="1">
      <c r="A38" s="85">
        <v>3</v>
      </c>
      <c r="B38" s="10" t="s">
        <v>286</v>
      </c>
      <c r="C38" s="41" t="s">
        <v>430</v>
      </c>
      <c r="D38" s="42">
        <v>28.5</v>
      </c>
      <c r="E38" s="31">
        <f t="shared" si="1"/>
        <v>900000</v>
      </c>
      <c r="F38" s="27">
        <v>900000</v>
      </c>
      <c r="G38" s="30">
        <v>0</v>
      </c>
      <c r="H38" s="120"/>
    </row>
    <row r="39" spans="1:8" s="25" customFormat="1" ht="27.95" customHeight="1">
      <c r="A39" s="85">
        <v>4</v>
      </c>
      <c r="B39" s="10" t="s">
        <v>287</v>
      </c>
      <c r="C39" s="42" t="s">
        <v>431</v>
      </c>
      <c r="D39" s="42">
        <v>46.2</v>
      </c>
      <c r="E39" s="31">
        <f t="shared" si="1"/>
        <v>1390000</v>
      </c>
      <c r="F39" s="27">
        <v>1390000</v>
      </c>
      <c r="G39" s="30">
        <v>0</v>
      </c>
      <c r="H39" s="120"/>
    </row>
    <row r="40" spans="1:8" s="25" customFormat="1" ht="27.95" customHeight="1">
      <c r="A40" s="85">
        <v>5</v>
      </c>
      <c r="B40" s="10" t="s">
        <v>288</v>
      </c>
      <c r="C40" s="42" t="s">
        <v>432</v>
      </c>
      <c r="D40" s="42">
        <v>46.2</v>
      </c>
      <c r="E40" s="31">
        <f t="shared" si="1"/>
        <v>1430000</v>
      </c>
      <c r="F40" s="32">
        <v>1430000</v>
      </c>
      <c r="G40" s="30">
        <v>0</v>
      </c>
      <c r="H40" s="120"/>
    </row>
    <row r="41" spans="1:8" s="25" customFormat="1" ht="27.95" customHeight="1">
      <c r="A41" s="85">
        <v>6</v>
      </c>
      <c r="B41" s="10" t="s">
        <v>289</v>
      </c>
      <c r="C41" s="42" t="s">
        <v>433</v>
      </c>
      <c r="D41" s="42">
        <v>28.5</v>
      </c>
      <c r="E41" s="31">
        <f t="shared" si="1"/>
        <v>900000</v>
      </c>
      <c r="F41" s="27">
        <v>900000</v>
      </c>
      <c r="G41" s="30">
        <v>0</v>
      </c>
      <c r="H41" s="120"/>
    </row>
    <row r="42" spans="1:8" s="25" customFormat="1" ht="27.95" customHeight="1">
      <c r="A42" s="85">
        <v>7</v>
      </c>
      <c r="B42" s="10" t="s">
        <v>289</v>
      </c>
      <c r="C42" s="42" t="s">
        <v>434</v>
      </c>
      <c r="D42" s="42">
        <v>28.5</v>
      </c>
      <c r="E42" s="31">
        <f t="shared" si="1"/>
        <v>900000</v>
      </c>
      <c r="F42" s="27">
        <v>900000</v>
      </c>
      <c r="G42" s="30">
        <v>0</v>
      </c>
      <c r="H42" s="120"/>
    </row>
    <row r="43" spans="1:8" s="25" customFormat="1" ht="27.95" customHeight="1">
      <c r="A43" s="85">
        <v>8</v>
      </c>
      <c r="B43" s="10" t="s">
        <v>289</v>
      </c>
      <c r="C43" s="42" t="s">
        <v>435</v>
      </c>
      <c r="D43" s="42">
        <v>28.5</v>
      </c>
      <c r="E43" s="31">
        <f t="shared" si="1"/>
        <v>900000</v>
      </c>
      <c r="F43" s="27">
        <v>900000</v>
      </c>
      <c r="G43" s="30">
        <v>0</v>
      </c>
      <c r="H43" s="120"/>
    </row>
    <row r="44" spans="1:8" s="25" customFormat="1" ht="27.95" customHeight="1">
      <c r="A44" s="85">
        <v>9</v>
      </c>
      <c r="B44" s="10" t="s">
        <v>295</v>
      </c>
      <c r="C44" s="10" t="s">
        <v>436</v>
      </c>
      <c r="D44" s="42">
        <v>68.400000000000006</v>
      </c>
      <c r="E44" s="29">
        <f t="shared" si="1"/>
        <v>1789926.6</v>
      </c>
      <c r="F44" s="44">
        <v>0</v>
      </c>
      <c r="G44" s="27">
        <v>1789926.6</v>
      </c>
      <c r="H44" s="120"/>
    </row>
    <row r="45" spans="1:8" s="25" customFormat="1" ht="27.95" customHeight="1">
      <c r="A45" s="85">
        <v>10</v>
      </c>
      <c r="B45" s="10" t="s">
        <v>290</v>
      </c>
      <c r="C45" s="42" t="s">
        <v>437</v>
      </c>
      <c r="D45" s="42">
        <v>58.2</v>
      </c>
      <c r="E45" s="31">
        <f t="shared" si="1"/>
        <v>1720000</v>
      </c>
      <c r="F45" s="27">
        <v>1720000</v>
      </c>
      <c r="G45" s="30">
        <v>0</v>
      </c>
      <c r="H45" s="120"/>
    </row>
    <row r="46" spans="1:8" s="25" customFormat="1" ht="27.95" customHeight="1">
      <c r="A46" s="85">
        <v>11</v>
      </c>
      <c r="B46" s="10" t="s">
        <v>291</v>
      </c>
      <c r="C46" s="42" t="s">
        <v>438</v>
      </c>
      <c r="D46" s="42">
        <v>58.1</v>
      </c>
      <c r="E46" s="31">
        <f t="shared" si="1"/>
        <v>1720000</v>
      </c>
      <c r="F46" s="27">
        <v>1720000</v>
      </c>
      <c r="G46" s="30">
        <v>0</v>
      </c>
      <c r="H46" s="120"/>
    </row>
    <row r="47" spans="1:8" s="25" customFormat="1" ht="27.95" customHeight="1">
      <c r="A47" s="85">
        <v>12</v>
      </c>
      <c r="B47" s="10" t="s">
        <v>292</v>
      </c>
      <c r="C47" s="42" t="s">
        <v>439</v>
      </c>
      <c r="D47" s="42">
        <v>80.5</v>
      </c>
      <c r="E47" s="31">
        <f t="shared" si="1"/>
        <v>2160000</v>
      </c>
      <c r="F47" s="27">
        <v>2160000</v>
      </c>
      <c r="G47" s="30">
        <v>0</v>
      </c>
      <c r="H47" s="120"/>
    </row>
    <row r="48" spans="1:8" s="25" customFormat="1" ht="27.95" customHeight="1">
      <c r="A48" s="85">
        <v>13</v>
      </c>
      <c r="B48" s="10" t="s">
        <v>293</v>
      </c>
      <c r="C48" s="42" t="s">
        <v>440</v>
      </c>
      <c r="D48" s="42">
        <v>46.2</v>
      </c>
      <c r="E48" s="31">
        <f t="shared" si="1"/>
        <v>1430000</v>
      </c>
      <c r="F48" s="27">
        <v>1430000</v>
      </c>
      <c r="G48" s="30">
        <v>0</v>
      </c>
      <c r="H48" s="120"/>
    </row>
    <row r="49" spans="1:8" s="25" customFormat="1" ht="27.95" customHeight="1">
      <c r="A49" s="85">
        <v>14</v>
      </c>
      <c r="B49" s="10" t="s">
        <v>294</v>
      </c>
      <c r="C49" s="42" t="s">
        <v>441</v>
      </c>
      <c r="D49" s="42">
        <v>46.2</v>
      </c>
      <c r="E49" s="31">
        <f t="shared" si="1"/>
        <v>1430000</v>
      </c>
      <c r="F49" s="27">
        <v>1430000</v>
      </c>
      <c r="G49" s="30">
        <v>0</v>
      </c>
      <c r="H49" s="120"/>
    </row>
    <row r="50" spans="1:8" s="25" customFormat="1" ht="27.95" customHeight="1">
      <c r="A50" s="296" t="s">
        <v>284</v>
      </c>
      <c r="B50" s="297"/>
      <c r="C50" s="8"/>
      <c r="D50" s="58">
        <f>SUM(D36:D49)</f>
        <v>657.10000000000014</v>
      </c>
      <c r="E50" s="33">
        <f>SUM(E36:E49)</f>
        <v>19549926.600000001</v>
      </c>
      <c r="F50" s="33">
        <f>SUM(F36:F49)</f>
        <v>17760000</v>
      </c>
      <c r="G50" s="33">
        <f>SUM(G36:G49)</f>
        <v>1789926.6</v>
      </c>
      <c r="H50" s="120"/>
    </row>
    <row r="51" spans="1:8" s="21" customFormat="1" ht="30" customHeight="1">
      <c r="A51" s="10">
        <v>1</v>
      </c>
      <c r="B51" s="9" t="s">
        <v>465</v>
      </c>
      <c r="C51" s="10" t="s">
        <v>442</v>
      </c>
      <c r="D51" s="42">
        <v>101.5</v>
      </c>
      <c r="E51" s="28">
        <f t="shared" ref="E51:E80" si="2">SUM(F51:G51)</f>
        <v>2570000</v>
      </c>
      <c r="F51" s="29">
        <v>2570000</v>
      </c>
      <c r="G51" s="30">
        <v>0</v>
      </c>
    </row>
    <row r="52" spans="1:8" s="21" customFormat="1" ht="30" customHeight="1">
      <c r="A52" s="10">
        <v>2</v>
      </c>
      <c r="B52" s="23" t="s">
        <v>474</v>
      </c>
      <c r="C52" s="85" t="s">
        <v>296</v>
      </c>
      <c r="D52" s="39">
        <v>91.9</v>
      </c>
      <c r="E52" s="27">
        <f t="shared" si="2"/>
        <v>2373217</v>
      </c>
      <c r="F52" s="45">
        <v>0</v>
      </c>
      <c r="G52" s="27">
        <v>2373217</v>
      </c>
    </row>
    <row r="53" spans="1:8" s="21" customFormat="1" ht="30" customHeight="1">
      <c r="A53" s="10">
        <v>3</v>
      </c>
      <c r="B53" s="9" t="s">
        <v>466</v>
      </c>
      <c r="C53" s="10" t="s">
        <v>443</v>
      </c>
      <c r="D53" s="42">
        <v>46.9</v>
      </c>
      <c r="E53" s="28">
        <f t="shared" si="2"/>
        <v>1450000</v>
      </c>
      <c r="F53" s="29">
        <v>1450000</v>
      </c>
      <c r="G53" s="30">
        <v>0</v>
      </c>
    </row>
    <row r="54" spans="1:8" s="21" customFormat="1" ht="30" customHeight="1">
      <c r="A54" s="10">
        <v>4</v>
      </c>
      <c r="B54" s="9" t="s">
        <v>466</v>
      </c>
      <c r="C54" s="10" t="s">
        <v>444</v>
      </c>
      <c r="D54" s="42">
        <v>40.1</v>
      </c>
      <c r="E54" s="28">
        <f t="shared" si="2"/>
        <v>1250000</v>
      </c>
      <c r="F54" s="29">
        <v>1250000</v>
      </c>
      <c r="G54" s="30">
        <v>0</v>
      </c>
    </row>
    <row r="55" spans="1:8" s="21" customFormat="1" ht="30" customHeight="1">
      <c r="A55" s="10">
        <v>5</v>
      </c>
      <c r="B55" s="9" t="s">
        <v>467</v>
      </c>
      <c r="C55" s="10" t="s">
        <v>445</v>
      </c>
      <c r="D55" s="42">
        <v>77.2</v>
      </c>
      <c r="E55" s="28">
        <f t="shared" si="2"/>
        <v>2070000</v>
      </c>
      <c r="F55" s="28">
        <v>2070000</v>
      </c>
      <c r="G55" s="30">
        <v>0</v>
      </c>
    </row>
    <row r="56" spans="1:8" s="21" customFormat="1" ht="30" customHeight="1">
      <c r="A56" s="10">
        <v>6</v>
      </c>
      <c r="B56" s="9" t="s">
        <v>468</v>
      </c>
      <c r="C56" s="10" t="s">
        <v>446</v>
      </c>
      <c r="D56" s="42">
        <v>59.2</v>
      </c>
      <c r="E56" s="28">
        <f t="shared" si="2"/>
        <v>1750000</v>
      </c>
      <c r="F56" s="29">
        <v>1750000</v>
      </c>
      <c r="G56" s="30">
        <v>0</v>
      </c>
    </row>
    <row r="57" spans="1:8" s="21" customFormat="1" ht="30" customHeight="1">
      <c r="A57" s="10">
        <v>7</v>
      </c>
      <c r="B57" s="9" t="s">
        <v>469</v>
      </c>
      <c r="C57" s="10" t="s">
        <v>447</v>
      </c>
      <c r="D57" s="42">
        <v>58.1</v>
      </c>
      <c r="E57" s="28">
        <f t="shared" si="2"/>
        <v>1720000</v>
      </c>
      <c r="F57" s="27">
        <v>1720000</v>
      </c>
      <c r="G57" s="30">
        <v>0</v>
      </c>
    </row>
    <row r="58" spans="1:8" s="21" customFormat="1" ht="30" customHeight="1">
      <c r="A58" s="10">
        <v>8</v>
      </c>
      <c r="B58" s="9" t="s">
        <v>470</v>
      </c>
      <c r="C58" s="10" t="s">
        <v>448</v>
      </c>
      <c r="D58" s="42">
        <v>77.2</v>
      </c>
      <c r="E58" s="28">
        <f t="shared" si="2"/>
        <v>2070000</v>
      </c>
      <c r="F58" s="29">
        <v>2070000</v>
      </c>
      <c r="G58" s="30">
        <v>0</v>
      </c>
    </row>
    <row r="59" spans="1:8" s="21" customFormat="1" ht="30" customHeight="1">
      <c r="A59" s="10">
        <v>9</v>
      </c>
      <c r="B59" s="23" t="s">
        <v>471</v>
      </c>
      <c r="C59" s="85" t="s">
        <v>449</v>
      </c>
      <c r="D59" s="39">
        <v>59.1</v>
      </c>
      <c r="E59" s="31">
        <f t="shared" si="2"/>
        <v>1740000</v>
      </c>
      <c r="F59" s="32">
        <v>1740000</v>
      </c>
      <c r="G59" s="30">
        <v>0</v>
      </c>
    </row>
    <row r="60" spans="1:8" ht="31.5">
      <c r="A60" s="10">
        <v>10</v>
      </c>
      <c r="B60" s="23" t="s">
        <v>472</v>
      </c>
      <c r="C60" s="42" t="s">
        <v>450</v>
      </c>
      <c r="D60" s="39">
        <v>68.400000000000006</v>
      </c>
      <c r="E60" s="31">
        <f t="shared" si="2"/>
        <v>1830000</v>
      </c>
      <c r="F60" s="74">
        <v>1830000</v>
      </c>
      <c r="G60" s="44">
        <v>0</v>
      </c>
    </row>
    <row r="61" spans="1:8" s="21" customFormat="1" ht="33" customHeight="1">
      <c r="A61" s="10">
        <v>11</v>
      </c>
      <c r="B61" s="23" t="s">
        <v>473</v>
      </c>
      <c r="C61" s="85" t="s">
        <v>451</v>
      </c>
      <c r="D61" s="39">
        <v>46.9</v>
      </c>
      <c r="E61" s="31">
        <f t="shared" si="2"/>
        <v>1450000</v>
      </c>
      <c r="F61" s="32">
        <v>1450000</v>
      </c>
      <c r="G61" s="30">
        <v>0</v>
      </c>
    </row>
    <row r="62" spans="1:8" s="25" customFormat="1" ht="33" customHeight="1">
      <c r="A62" s="298" t="s">
        <v>346</v>
      </c>
      <c r="B62" s="298"/>
      <c r="C62" s="8"/>
      <c r="D62" s="58">
        <f>SUM(D51:D61)</f>
        <v>726.5</v>
      </c>
      <c r="E62" s="26">
        <f>SUM(E51:E61)</f>
        <v>20273217</v>
      </c>
      <c r="F62" s="26">
        <f>SUM(F51:F61)</f>
        <v>17900000</v>
      </c>
      <c r="G62" s="26">
        <f>SUM(G51:G61)</f>
        <v>2373217</v>
      </c>
      <c r="H62" s="121"/>
    </row>
    <row r="63" spans="1:8" ht="30" customHeight="1">
      <c r="A63" s="85">
        <v>1</v>
      </c>
      <c r="B63" s="77" t="s">
        <v>347</v>
      </c>
      <c r="C63" s="85" t="s">
        <v>452</v>
      </c>
      <c r="D63" s="39">
        <v>80.5</v>
      </c>
      <c r="E63" s="31">
        <f t="shared" si="2"/>
        <v>2140000</v>
      </c>
      <c r="F63" s="74">
        <v>2140000</v>
      </c>
      <c r="G63" s="30">
        <v>0</v>
      </c>
    </row>
    <row r="64" spans="1:8" ht="30" customHeight="1">
      <c r="A64" s="85">
        <v>2</v>
      </c>
      <c r="B64" s="23" t="s">
        <v>348</v>
      </c>
      <c r="C64" s="85" t="s">
        <v>453</v>
      </c>
      <c r="D64" s="39">
        <v>40.1</v>
      </c>
      <c r="E64" s="31">
        <f t="shared" si="2"/>
        <v>1270000</v>
      </c>
      <c r="F64" s="74">
        <v>1270000</v>
      </c>
      <c r="G64" s="30">
        <v>0</v>
      </c>
    </row>
    <row r="65" spans="1:8" ht="30" customHeight="1">
      <c r="A65" s="85">
        <v>3</v>
      </c>
      <c r="B65" s="23" t="s">
        <v>351</v>
      </c>
      <c r="C65" s="42" t="s">
        <v>454</v>
      </c>
      <c r="D65" s="39">
        <v>28.5</v>
      </c>
      <c r="E65" s="31">
        <f t="shared" si="2"/>
        <v>950000</v>
      </c>
      <c r="F65" s="74">
        <v>950000</v>
      </c>
      <c r="G65" s="46">
        <v>0</v>
      </c>
    </row>
    <row r="66" spans="1:8" ht="30" customHeight="1">
      <c r="A66" s="85">
        <v>4</v>
      </c>
      <c r="B66" s="23" t="s">
        <v>349</v>
      </c>
      <c r="C66" s="85" t="s">
        <v>455</v>
      </c>
      <c r="D66" s="39">
        <v>28.5</v>
      </c>
      <c r="E66" s="31">
        <f t="shared" si="2"/>
        <v>900000</v>
      </c>
      <c r="F66" s="74">
        <v>900000</v>
      </c>
      <c r="G66" s="30">
        <v>0</v>
      </c>
    </row>
    <row r="67" spans="1:8" s="25" customFormat="1" ht="30" customHeight="1">
      <c r="A67" s="298" t="s">
        <v>345</v>
      </c>
      <c r="B67" s="298"/>
      <c r="C67" s="8"/>
      <c r="D67" s="75">
        <f>SUM(D63:D66)</f>
        <v>177.6</v>
      </c>
      <c r="E67" s="26">
        <f>SUM(E63:E66)</f>
        <v>5260000</v>
      </c>
      <c r="F67" s="26">
        <f ca="1">SUM(F63:F75)</f>
        <v>5260000</v>
      </c>
      <c r="G67" s="76">
        <f>SUM(G63:G66)</f>
        <v>0</v>
      </c>
      <c r="H67" s="121"/>
    </row>
    <row r="68" spans="1:8" ht="29.1" customHeight="1">
      <c r="A68" s="85">
        <v>1</v>
      </c>
      <c r="B68" s="79" t="s">
        <v>389</v>
      </c>
      <c r="C68" s="85" t="s">
        <v>456</v>
      </c>
      <c r="D68" s="39">
        <v>28.5</v>
      </c>
      <c r="E68" s="80">
        <f>SUM(F68:G68)</f>
        <v>744297.4</v>
      </c>
      <c r="F68" s="30">
        <v>0</v>
      </c>
      <c r="G68" s="80">
        <v>744297.4</v>
      </c>
      <c r="H68" s="122"/>
    </row>
    <row r="69" spans="1:8" ht="29.1" customHeight="1">
      <c r="A69" s="85">
        <v>2</v>
      </c>
      <c r="B69" s="79" t="s">
        <v>496</v>
      </c>
      <c r="C69" s="85" t="s">
        <v>497</v>
      </c>
      <c r="D69" s="39">
        <v>46.2</v>
      </c>
      <c r="E69" s="80">
        <f>SUM(F69:G69)</f>
        <v>1207683.4000000001</v>
      </c>
      <c r="F69" s="73">
        <v>0</v>
      </c>
      <c r="G69" s="80">
        <v>1207683.4000000001</v>
      </c>
      <c r="H69" s="122"/>
    </row>
    <row r="70" spans="1:8" ht="29.1" customHeight="1">
      <c r="A70" s="284" t="s">
        <v>388</v>
      </c>
      <c r="B70" s="284"/>
      <c r="C70" s="7"/>
      <c r="D70" s="59">
        <f>SUM(D68:D69)</f>
        <v>74.7</v>
      </c>
      <c r="E70" s="40">
        <f>SUM(E68:E69)</f>
        <v>1951980.8000000003</v>
      </c>
      <c r="F70" s="59">
        <f>SUM(F68:F69)</f>
        <v>0</v>
      </c>
      <c r="G70" s="40">
        <f>SUM(G68:G69)</f>
        <v>1951980.8000000003</v>
      </c>
    </row>
    <row r="71" spans="1:8" ht="29.1" customHeight="1">
      <c r="A71" s="85">
        <v>1</v>
      </c>
      <c r="B71" s="78" t="s">
        <v>355</v>
      </c>
      <c r="C71" s="116" t="s">
        <v>458</v>
      </c>
      <c r="D71" s="39">
        <v>31.1</v>
      </c>
      <c r="E71" s="32">
        <f>SUM(G71:G71)</f>
        <v>812103.6</v>
      </c>
      <c r="F71" s="30">
        <v>0</v>
      </c>
      <c r="G71" s="74">
        <v>812103.6</v>
      </c>
    </row>
    <row r="72" spans="1:8" ht="29.1" customHeight="1">
      <c r="A72" s="85">
        <v>2</v>
      </c>
      <c r="B72" s="78" t="s">
        <v>356</v>
      </c>
      <c r="C72" s="116" t="s">
        <v>457</v>
      </c>
      <c r="D72" s="39">
        <v>59.2</v>
      </c>
      <c r="E72" s="31">
        <f t="shared" si="2"/>
        <v>1548023.4</v>
      </c>
      <c r="F72" s="30">
        <v>0</v>
      </c>
      <c r="G72" s="74">
        <v>1548023.4</v>
      </c>
    </row>
    <row r="73" spans="1:8" ht="29.1" customHeight="1">
      <c r="A73" s="85">
        <v>3</v>
      </c>
      <c r="B73" s="78" t="s">
        <v>357</v>
      </c>
      <c r="C73" s="85" t="s">
        <v>459</v>
      </c>
      <c r="D73" s="39">
        <v>69.599999999999994</v>
      </c>
      <c r="E73" s="31">
        <f t="shared" si="2"/>
        <v>1823175.2</v>
      </c>
      <c r="F73" s="30">
        <v>0</v>
      </c>
      <c r="G73" s="74">
        <v>1823175.2</v>
      </c>
    </row>
    <row r="74" spans="1:8" ht="29.1" customHeight="1">
      <c r="A74" s="85">
        <v>4</v>
      </c>
      <c r="B74" s="78" t="s">
        <v>483</v>
      </c>
      <c r="C74" s="116" t="s">
        <v>484</v>
      </c>
      <c r="D74" s="39">
        <v>31.1</v>
      </c>
      <c r="E74" s="31">
        <f t="shared" si="2"/>
        <v>812103.6</v>
      </c>
      <c r="F74" s="30">
        <v>0</v>
      </c>
      <c r="G74" s="74">
        <v>812103.6</v>
      </c>
    </row>
    <row r="75" spans="1:8" ht="29.1" customHeight="1">
      <c r="A75" s="85">
        <v>5</v>
      </c>
      <c r="B75" s="78" t="s">
        <v>358</v>
      </c>
      <c r="C75" s="85" t="s">
        <v>460</v>
      </c>
      <c r="D75" s="39">
        <v>61.3</v>
      </c>
      <c r="E75" s="31">
        <f t="shared" si="2"/>
        <v>1604048.6</v>
      </c>
      <c r="F75" s="30">
        <v>0</v>
      </c>
      <c r="G75" s="74">
        <v>1604048.6</v>
      </c>
    </row>
    <row r="76" spans="1:8" ht="29.1" customHeight="1">
      <c r="A76" s="284" t="s">
        <v>364</v>
      </c>
      <c r="B76" s="284"/>
      <c r="C76" s="7"/>
      <c r="D76" s="59">
        <f>SUM(D71:D75)</f>
        <v>252.3</v>
      </c>
      <c r="E76" s="40">
        <f>SUM(E71:E75)</f>
        <v>6599454.4000000004</v>
      </c>
      <c r="F76" s="59">
        <f>SUM(F71:F75)</f>
        <v>0</v>
      </c>
      <c r="G76" s="40">
        <f>SUM(G71:G75)</f>
        <v>6599454.4000000004</v>
      </c>
    </row>
    <row r="77" spans="1:8" ht="27.95" customHeight="1">
      <c r="A77" s="85">
        <v>1</v>
      </c>
      <c r="B77" s="78" t="s">
        <v>359</v>
      </c>
      <c r="C77" s="116" t="s">
        <v>463</v>
      </c>
      <c r="D77" s="39">
        <v>31.8</v>
      </c>
      <c r="E77" s="32">
        <f>SUM(G77:G77)</f>
        <v>832262.2</v>
      </c>
      <c r="F77" s="30">
        <v>0</v>
      </c>
      <c r="G77" s="74">
        <v>832262.2</v>
      </c>
    </row>
    <row r="78" spans="1:8" ht="27.95" customHeight="1">
      <c r="A78" s="85">
        <v>2</v>
      </c>
      <c r="B78" s="78" t="s">
        <v>360</v>
      </c>
      <c r="C78" s="85" t="s">
        <v>462</v>
      </c>
      <c r="D78" s="39">
        <v>61.3</v>
      </c>
      <c r="E78" s="31">
        <f t="shared" si="2"/>
        <v>1604048.6</v>
      </c>
      <c r="F78" s="30">
        <v>0</v>
      </c>
      <c r="G78" s="74">
        <v>1604048.6</v>
      </c>
    </row>
    <row r="79" spans="1:8" ht="27.95" customHeight="1">
      <c r="A79" s="85">
        <v>3</v>
      </c>
      <c r="B79" s="78" t="s">
        <v>361</v>
      </c>
      <c r="C79" s="116" t="s">
        <v>461</v>
      </c>
      <c r="D79" s="39">
        <v>62.2</v>
      </c>
      <c r="E79" s="31">
        <f t="shared" si="2"/>
        <v>1626563.4</v>
      </c>
      <c r="F79" s="30">
        <v>0</v>
      </c>
      <c r="G79" s="74">
        <v>1626563.4</v>
      </c>
    </row>
    <row r="80" spans="1:8" ht="27.95" customHeight="1">
      <c r="A80" s="85">
        <v>4</v>
      </c>
      <c r="B80" s="78" t="s">
        <v>362</v>
      </c>
      <c r="C80" s="85" t="s">
        <v>363</v>
      </c>
      <c r="D80" s="39">
        <v>38.799999999999997</v>
      </c>
      <c r="E80" s="31">
        <f t="shared" si="2"/>
        <v>1013951.4</v>
      </c>
      <c r="F80" s="30">
        <v>0</v>
      </c>
      <c r="G80" s="74">
        <v>1013951.4</v>
      </c>
    </row>
    <row r="81" spans="1:7" ht="27.95" customHeight="1">
      <c r="A81" s="284" t="s">
        <v>365</v>
      </c>
      <c r="B81" s="284"/>
      <c r="C81" s="7"/>
      <c r="D81" s="59">
        <f>SUM(D77:D80)</f>
        <v>194.10000000000002</v>
      </c>
      <c r="E81" s="40">
        <f>SUM(E77:E80)</f>
        <v>5076825.5999999996</v>
      </c>
      <c r="F81" s="59">
        <f>SUM(F77:F80)</f>
        <v>0</v>
      </c>
      <c r="G81" s="40">
        <f>SUM(G77:G80)</f>
        <v>5076825.5999999996</v>
      </c>
    </row>
    <row r="82" spans="1:7" ht="27.95" customHeight="1">
      <c r="A82" s="85">
        <v>1</v>
      </c>
      <c r="B82" s="78" t="s">
        <v>488</v>
      </c>
      <c r="C82" s="156" t="s">
        <v>515</v>
      </c>
      <c r="D82" s="39">
        <v>90</v>
      </c>
      <c r="E82" s="31">
        <f t="shared" ref="E82:E84" si="3">SUM(F82:G82)</f>
        <v>1022130</v>
      </c>
      <c r="F82" s="30">
        <v>0</v>
      </c>
      <c r="G82" s="117">
        <v>1022130</v>
      </c>
    </row>
    <row r="83" spans="1:7" ht="27.95" customHeight="1">
      <c r="A83" s="85">
        <v>2</v>
      </c>
      <c r="B83" s="78" t="s">
        <v>489</v>
      </c>
      <c r="C83" s="156" t="s">
        <v>516</v>
      </c>
      <c r="D83" s="39">
        <v>81.5</v>
      </c>
      <c r="E83" s="31">
        <f t="shared" si="3"/>
        <v>1406904.4</v>
      </c>
      <c r="F83" s="30">
        <v>0</v>
      </c>
      <c r="G83" s="74">
        <v>1406904.4</v>
      </c>
    </row>
    <row r="84" spans="1:7" ht="27.95" customHeight="1">
      <c r="A84" s="85">
        <v>3</v>
      </c>
      <c r="B84" s="78" t="s">
        <v>490</v>
      </c>
      <c r="C84" s="156" t="s">
        <v>517</v>
      </c>
      <c r="D84" s="39">
        <v>63.2</v>
      </c>
      <c r="E84" s="31">
        <f t="shared" si="3"/>
        <v>235104</v>
      </c>
      <c r="F84" s="30">
        <v>0</v>
      </c>
      <c r="G84" s="74">
        <v>235104</v>
      </c>
    </row>
    <row r="85" spans="1:7" ht="27.95" customHeight="1">
      <c r="A85" s="85">
        <v>4</v>
      </c>
      <c r="B85" s="78" t="s">
        <v>491</v>
      </c>
      <c r="C85" s="156" t="s">
        <v>492</v>
      </c>
      <c r="D85" s="39">
        <v>58.2</v>
      </c>
      <c r="E85" s="31">
        <f t="shared" ref="E85:E86" si="4">SUM(F85:G85)</f>
        <v>1720000</v>
      </c>
      <c r="F85" s="30">
        <v>0</v>
      </c>
      <c r="G85" s="27">
        <v>1720000</v>
      </c>
    </row>
    <row r="86" spans="1:7" ht="27.95" customHeight="1">
      <c r="A86" s="85">
        <v>5</v>
      </c>
      <c r="B86" s="78" t="s">
        <v>493</v>
      </c>
      <c r="C86" s="85" t="s">
        <v>494</v>
      </c>
      <c r="D86" s="39">
        <v>61.3</v>
      </c>
      <c r="E86" s="31">
        <f t="shared" si="4"/>
        <v>1604048.6</v>
      </c>
      <c r="F86" s="30">
        <v>0</v>
      </c>
      <c r="G86" s="74">
        <v>1604048.6</v>
      </c>
    </row>
    <row r="87" spans="1:7" s="25" customFormat="1" ht="27.95" customHeight="1">
      <c r="A87" s="289" t="s">
        <v>495</v>
      </c>
      <c r="B87" s="290"/>
      <c r="C87" s="86"/>
      <c r="D87" s="59">
        <f>SUM(D82:D86)</f>
        <v>354.2</v>
      </c>
      <c r="E87" s="118">
        <f>SUM(E82:E86)</f>
        <v>5988187</v>
      </c>
      <c r="F87" s="59">
        <f>SUM(F82:F86)</f>
        <v>0</v>
      </c>
      <c r="G87" s="118">
        <f>SUM(G82:G86)</f>
        <v>5988187</v>
      </c>
    </row>
    <row r="88" spans="1:7" ht="27.95" customHeight="1">
      <c r="A88" s="156">
        <v>1</v>
      </c>
      <c r="B88" s="159" t="s">
        <v>512</v>
      </c>
      <c r="C88" s="156" t="s">
        <v>514</v>
      </c>
      <c r="D88" s="39">
        <v>46.9</v>
      </c>
      <c r="E88" s="31">
        <f t="shared" ref="E88:E89" si="5">SUM(F88:G88)</f>
        <v>1227580.2</v>
      </c>
      <c r="F88" s="46">
        <v>0</v>
      </c>
      <c r="G88" s="74">
        <v>1227580.2</v>
      </c>
    </row>
    <row r="89" spans="1:7" ht="27.95" customHeight="1">
      <c r="A89" s="156">
        <v>2</v>
      </c>
      <c r="B89" s="159" t="s">
        <v>513</v>
      </c>
      <c r="C89" s="156" t="s">
        <v>518</v>
      </c>
      <c r="D89" s="39">
        <v>57.4</v>
      </c>
      <c r="E89" s="31">
        <f t="shared" si="5"/>
        <v>1501423</v>
      </c>
      <c r="F89" s="46">
        <v>0</v>
      </c>
      <c r="G89" s="74">
        <v>1501423</v>
      </c>
    </row>
    <row r="90" spans="1:7" s="25" customFormat="1" ht="27.95" customHeight="1">
      <c r="A90" s="289" t="s">
        <v>511</v>
      </c>
      <c r="B90" s="290"/>
      <c r="C90" s="155"/>
      <c r="D90" s="59">
        <f>SUM(D88:D89)</f>
        <v>104.3</v>
      </c>
      <c r="E90" s="118">
        <f>SUM(E88:E89)</f>
        <v>2729003.2</v>
      </c>
      <c r="F90" s="59">
        <f>SUM(F88:F89)</f>
        <v>0</v>
      </c>
      <c r="G90" s="26">
        <f>SUM(G88:G89)</f>
        <v>2729003.2</v>
      </c>
    </row>
    <row r="91" spans="1:7" ht="30" customHeight="1"/>
  </sheetData>
  <autoFilter ref="A18:H90"/>
  <mergeCells count="27">
    <mergeCell ref="A90:B90"/>
    <mergeCell ref="F1:G1"/>
    <mergeCell ref="F2:G2"/>
    <mergeCell ref="F3:G3"/>
    <mergeCell ref="A76:B76"/>
    <mergeCell ref="A81:B81"/>
    <mergeCell ref="A19:B19"/>
    <mergeCell ref="A35:B35"/>
    <mergeCell ref="A50:B50"/>
    <mergeCell ref="A62:B62"/>
    <mergeCell ref="A67:B67"/>
    <mergeCell ref="A87:B87"/>
    <mergeCell ref="F4:G4"/>
    <mergeCell ref="F5:G5"/>
    <mergeCell ref="F6:G6"/>
    <mergeCell ref="F7:G7"/>
    <mergeCell ref="A70:B70"/>
    <mergeCell ref="A9:G9"/>
    <mergeCell ref="A11:A17"/>
    <mergeCell ref="B11:B17"/>
    <mergeCell ref="C11:C17"/>
    <mergeCell ref="D11:D16"/>
    <mergeCell ref="E11:G13"/>
    <mergeCell ref="E14:E16"/>
    <mergeCell ref="F14:G14"/>
    <mergeCell ref="F15:F16"/>
    <mergeCell ref="G15:G16"/>
  </mergeCells>
  <pageMargins left="0.70866141732283472" right="0.62992125984251968" top="0.56000000000000005" bottom="0.44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Прил. 1 </vt:lpstr>
      <vt:lpstr>Прил. 2</vt:lpstr>
      <vt:lpstr>Прил. 3</vt:lpstr>
      <vt:lpstr>Прил. 4 (2)</vt:lpstr>
      <vt:lpstr>'Прил. 1 '!Заголовки_для_печати</vt:lpstr>
      <vt:lpstr>'Прил. 2'!Заголовки_для_печати</vt:lpstr>
      <vt:lpstr>'Прил. 4 (2)'!Заголовки_для_печати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2021-07-06T08:18:55Z</dcterms:modified>
</cp:coreProperties>
</file>