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5" windowWidth="15480" windowHeight="9795" activeTab="4"/>
  </bookViews>
  <sheets>
    <sheet name="приложение 1" sheetId="2" r:id="rId1"/>
    <sheet name="приложение 2" sheetId="4" r:id="rId2"/>
    <sheet name="приложение 3" sheetId="5" r:id="rId3"/>
    <sheet name="приложение 4" sheetId="6" r:id="rId4"/>
    <sheet name="приложение 5" sheetId="7" r:id="rId5"/>
    <sheet name="Лист1" sheetId="8" r:id="rId6"/>
    <sheet name="Лист2" sheetId="9" r:id="rId7"/>
  </sheets>
  <definedNames>
    <definedName name="_xlnm.Print_Titles" localSheetId="0">'приложение 1'!$8:$9</definedName>
    <definedName name="_xlnm.Print_Titles" localSheetId="1">'приложение 2'!#REF!</definedName>
    <definedName name="_xlnm.Print_Titles" localSheetId="2">'приложение 3'!#REF!</definedName>
    <definedName name="_xlnm.Print_Titles" localSheetId="3">'приложение 4'!#REF!</definedName>
    <definedName name="_xlnm.Print_Titles" localSheetId="4">'приложение 5'!#REF!</definedName>
    <definedName name="_xlnm.Print_Area" localSheetId="0">'приложение 1'!$A$1:$M$35</definedName>
    <definedName name="_xlnm.Print_Area" localSheetId="1">'приложение 2'!$A$1:$M$115</definedName>
    <definedName name="_xlnm.Print_Area" localSheetId="2">'приложение 3'!$A$1:$M$46</definedName>
    <definedName name="_xlnm.Print_Area" localSheetId="3">'приложение 4'!$A$1:$M$33</definedName>
    <definedName name="_xlnm.Print_Area" localSheetId="4">'приложение 5'!$A$1:$M$57</definedName>
  </definedNames>
  <calcPr calcId="144525"/>
</workbook>
</file>

<file path=xl/calcChain.xml><?xml version="1.0" encoding="utf-8"?>
<calcChain xmlns="http://schemas.openxmlformats.org/spreadsheetml/2006/main">
  <c r="H115" i="4" l="1"/>
  <c r="H114" i="4"/>
  <c r="H106" i="4"/>
  <c r="H103" i="4"/>
  <c r="H100" i="4"/>
  <c r="H97" i="4"/>
  <c r="H94" i="4"/>
  <c r="H90" i="4"/>
  <c r="H87" i="4"/>
  <c r="H86" i="4" s="1"/>
  <c r="H82" i="4"/>
  <c r="H79" i="4"/>
  <c r="K79" i="4" s="1"/>
  <c r="H76" i="4"/>
  <c r="H74" i="4"/>
  <c r="H112" i="4" s="1"/>
  <c r="H70" i="4"/>
  <c r="H66" i="4"/>
  <c r="H62" i="4"/>
  <c r="H60" i="4"/>
  <c r="H59" i="4"/>
  <c r="H58" i="4" s="1"/>
  <c r="H37" i="4" s="1"/>
  <c r="H57" i="4"/>
  <c r="H55" i="4" s="1"/>
  <c r="K81" i="4"/>
  <c r="H35" i="4"/>
  <c r="H36" i="4"/>
  <c r="K54" i="4"/>
  <c r="K53" i="4"/>
  <c r="H52" i="4"/>
  <c r="K52" i="4" s="1"/>
  <c r="K51" i="4"/>
  <c r="K50" i="4"/>
  <c r="H49" i="4"/>
  <c r="F49" i="4"/>
  <c r="H46" i="4"/>
  <c r="E46" i="4"/>
  <c r="F46" i="4"/>
  <c r="G46" i="4"/>
  <c r="I46" i="4"/>
  <c r="J46" i="4"/>
  <c r="K45" i="4"/>
  <c r="K44" i="4"/>
  <c r="K43" i="4"/>
  <c r="J42" i="4"/>
  <c r="I42" i="4"/>
  <c r="H42" i="4"/>
  <c r="G42" i="4"/>
  <c r="F42" i="4"/>
  <c r="E42" i="4"/>
  <c r="H38" i="4"/>
  <c r="H31" i="4"/>
  <c r="H28" i="4"/>
  <c r="H24" i="4"/>
  <c r="H20" i="4"/>
  <c r="H17" i="4"/>
  <c r="H16" i="4"/>
  <c r="H13" i="4" s="1"/>
  <c r="H12" i="4"/>
  <c r="H11" i="4"/>
  <c r="H50" i="7"/>
  <c r="H49" i="7" s="1"/>
  <c r="H43" i="7"/>
  <c r="H40" i="7"/>
  <c r="H37" i="7"/>
  <c r="H34" i="7"/>
  <c r="H33" i="7"/>
  <c r="H31" i="7" s="1"/>
  <c r="H32" i="7"/>
  <c r="H28" i="7"/>
  <c r="H25" i="7"/>
  <c r="H22" i="7"/>
  <c r="H19" i="7"/>
  <c r="H16" i="7"/>
  <c r="H13" i="7"/>
  <c r="H12" i="7"/>
  <c r="H11" i="7"/>
  <c r="H10" i="7"/>
  <c r="H29" i="6"/>
  <c r="H27" i="6"/>
  <c r="H24" i="6"/>
  <c r="H21" i="6"/>
  <c r="H19" i="6"/>
  <c r="H16" i="6"/>
  <c r="H13" i="6"/>
  <c r="H12" i="6"/>
  <c r="H10" i="6" s="1"/>
  <c r="H11" i="6"/>
  <c r="H40" i="5"/>
  <c r="H39" i="5"/>
  <c r="H36" i="5"/>
  <c r="H34" i="5"/>
  <c r="H30" i="5"/>
  <c r="H27" i="5"/>
  <c r="H24" i="5"/>
  <c r="H22" i="5"/>
  <c r="H19" i="5"/>
  <c r="H16" i="5"/>
  <c r="H13" i="5"/>
  <c r="H12" i="5"/>
  <c r="H10" i="5" s="1"/>
  <c r="H11" i="5"/>
  <c r="H31" i="2"/>
  <c r="H28" i="2"/>
  <c r="H25" i="2"/>
  <c r="H22" i="2"/>
  <c r="H19" i="2"/>
  <c r="H16" i="2"/>
  <c r="H13" i="2"/>
  <c r="H12" i="2"/>
  <c r="H11" i="2"/>
  <c r="H10" i="2" s="1"/>
  <c r="K49" i="4" l="1"/>
  <c r="H73" i="4"/>
  <c r="H113" i="4"/>
  <c r="H111" i="4"/>
  <c r="H110" i="4" s="1"/>
  <c r="H34" i="4"/>
  <c r="K42" i="4"/>
  <c r="K46" i="4"/>
  <c r="H10" i="4"/>
  <c r="H14" i="4"/>
  <c r="G74" i="4" l="1"/>
  <c r="G36" i="4"/>
  <c r="F38" i="4" l="1"/>
  <c r="G38" i="4"/>
  <c r="I38" i="4"/>
  <c r="J38" i="4"/>
  <c r="E38" i="4"/>
  <c r="F35" i="4"/>
  <c r="G35" i="4"/>
  <c r="I35" i="4"/>
  <c r="J35" i="4"/>
  <c r="F36" i="4"/>
  <c r="I36" i="4"/>
  <c r="J36" i="4"/>
  <c r="F37" i="4"/>
  <c r="G37" i="4"/>
  <c r="I37" i="4"/>
  <c r="J37" i="4"/>
  <c r="E37" i="4"/>
  <c r="E36" i="4"/>
  <c r="K48" i="4"/>
  <c r="K47" i="4"/>
  <c r="E35" i="4"/>
  <c r="K41" i="4"/>
  <c r="K40" i="4"/>
  <c r="K39" i="4"/>
  <c r="E59" i="4"/>
  <c r="E60" i="4"/>
  <c r="E61" i="4"/>
  <c r="G59" i="4"/>
  <c r="G60" i="4"/>
  <c r="G61" i="4"/>
  <c r="E34" i="4" l="1"/>
  <c r="I34" i="4"/>
  <c r="J34" i="4"/>
  <c r="G34" i="4"/>
  <c r="F34" i="4"/>
  <c r="K35" i="4"/>
  <c r="K38" i="4"/>
  <c r="F60" i="4"/>
  <c r="F61" i="4"/>
  <c r="F59" i="4"/>
  <c r="J15" i="7" l="1"/>
  <c r="I15" i="7"/>
  <c r="E11" i="4"/>
  <c r="E111" i="4" s="1"/>
  <c r="F11" i="4"/>
  <c r="F111" i="4" s="1"/>
  <c r="E12" i="4"/>
  <c r="E112" i="4" s="1"/>
  <c r="F12" i="4"/>
  <c r="F112" i="4" s="1"/>
  <c r="E13" i="4"/>
  <c r="F13" i="4"/>
  <c r="G13" i="4"/>
  <c r="G12" i="4"/>
  <c r="G112" i="4" s="1"/>
  <c r="G11" i="4"/>
  <c r="G111" i="4" s="1"/>
  <c r="J32" i="7"/>
  <c r="J33" i="7"/>
  <c r="K102" i="4"/>
  <c r="K101" i="4"/>
  <c r="J100" i="4"/>
  <c r="I100" i="4"/>
  <c r="G100" i="4"/>
  <c r="F100" i="4"/>
  <c r="E100" i="4"/>
  <c r="K109" i="4"/>
  <c r="K108" i="4"/>
  <c r="K107" i="4"/>
  <c r="J106" i="4"/>
  <c r="I106" i="4"/>
  <c r="G106" i="4"/>
  <c r="F106" i="4"/>
  <c r="E106" i="4"/>
  <c r="K99" i="4"/>
  <c r="K98" i="4"/>
  <c r="J97" i="4"/>
  <c r="I97" i="4"/>
  <c r="G97" i="4"/>
  <c r="F97" i="4"/>
  <c r="E97" i="4"/>
  <c r="K69" i="4"/>
  <c r="K68" i="4"/>
  <c r="K67" i="4"/>
  <c r="J66" i="4"/>
  <c r="I66" i="4"/>
  <c r="G66" i="4"/>
  <c r="F66" i="4"/>
  <c r="E66" i="4"/>
  <c r="K65" i="4"/>
  <c r="K64" i="4"/>
  <c r="K63" i="4"/>
  <c r="J62" i="4"/>
  <c r="I62" i="4"/>
  <c r="G62" i="4"/>
  <c r="F62" i="4"/>
  <c r="E62" i="4"/>
  <c r="J22" i="4"/>
  <c r="I22" i="4"/>
  <c r="K100" i="4" l="1"/>
  <c r="K106" i="4"/>
  <c r="K97" i="4"/>
  <c r="K62" i="4"/>
  <c r="K66" i="4"/>
  <c r="K14" i="7"/>
  <c r="K15" i="7"/>
  <c r="K17" i="7"/>
  <c r="K18" i="7"/>
  <c r="K20" i="7"/>
  <c r="K21" i="7"/>
  <c r="K23" i="7"/>
  <c r="K24" i="7"/>
  <c r="K26" i="7"/>
  <c r="K27" i="7"/>
  <c r="K29" i="7"/>
  <c r="K30" i="7"/>
  <c r="K35" i="7"/>
  <c r="K36" i="7"/>
  <c r="K38" i="7"/>
  <c r="K39" i="7"/>
  <c r="K41" i="7"/>
  <c r="K42" i="7"/>
  <c r="K44" i="7"/>
  <c r="K45" i="7"/>
  <c r="K47" i="7"/>
  <c r="K48" i="7"/>
  <c r="K51" i="7"/>
  <c r="K52" i="7"/>
  <c r="J57" i="7"/>
  <c r="J56" i="7"/>
  <c r="J50" i="7"/>
  <c r="J49" i="7" s="1"/>
  <c r="J46" i="7"/>
  <c r="J43" i="7"/>
  <c r="J40" i="7"/>
  <c r="J37" i="7"/>
  <c r="J34" i="7"/>
  <c r="J28" i="7"/>
  <c r="J25" i="7"/>
  <c r="J22" i="7"/>
  <c r="J19" i="7"/>
  <c r="J16" i="7"/>
  <c r="J13" i="7"/>
  <c r="J12" i="7"/>
  <c r="J11" i="7"/>
  <c r="K14" i="6"/>
  <c r="K15" i="6"/>
  <c r="K17" i="6"/>
  <c r="K18" i="6"/>
  <c r="K20" i="6"/>
  <c r="K22" i="6"/>
  <c r="K23" i="6"/>
  <c r="K25" i="6"/>
  <c r="K26" i="6"/>
  <c r="K28" i="6"/>
  <c r="K30" i="6"/>
  <c r="J29" i="6"/>
  <c r="J27" i="6"/>
  <c r="J24" i="6"/>
  <c r="J21" i="6"/>
  <c r="J19" i="6"/>
  <c r="J16" i="6"/>
  <c r="J13" i="6"/>
  <c r="J12" i="6"/>
  <c r="J33" i="6" s="1"/>
  <c r="J11" i="6"/>
  <c r="K14" i="2"/>
  <c r="K15" i="2"/>
  <c r="K17" i="2"/>
  <c r="K18" i="2"/>
  <c r="K20" i="2"/>
  <c r="K21" i="2"/>
  <c r="K23" i="2"/>
  <c r="K24" i="2"/>
  <c r="K26" i="2"/>
  <c r="K27" i="2"/>
  <c r="K29" i="2"/>
  <c r="K30" i="2"/>
  <c r="K32" i="2"/>
  <c r="K15" i="4"/>
  <c r="K16" i="4"/>
  <c r="K18" i="4"/>
  <c r="K19" i="4"/>
  <c r="K21" i="4"/>
  <c r="K22" i="4"/>
  <c r="K23" i="4"/>
  <c r="K25" i="4"/>
  <c r="K26" i="4"/>
  <c r="K27" i="4"/>
  <c r="K29" i="4"/>
  <c r="K30" i="4"/>
  <c r="K32" i="4"/>
  <c r="K33" i="4"/>
  <c r="K36" i="4"/>
  <c r="K37" i="4"/>
  <c r="K56" i="4"/>
  <c r="K57" i="4"/>
  <c r="K59" i="4"/>
  <c r="K60" i="4"/>
  <c r="K61" i="4"/>
  <c r="K71" i="4"/>
  <c r="K72" i="4"/>
  <c r="K74" i="4"/>
  <c r="K75" i="4"/>
  <c r="K77" i="4"/>
  <c r="K78" i="4"/>
  <c r="K83" i="4"/>
  <c r="K84" i="4"/>
  <c r="K85" i="4"/>
  <c r="K89" i="4"/>
  <c r="K104" i="4"/>
  <c r="K105" i="4"/>
  <c r="K91" i="4"/>
  <c r="K92" i="4"/>
  <c r="K93" i="4"/>
  <c r="K95" i="4"/>
  <c r="K96" i="4"/>
  <c r="K14" i="5"/>
  <c r="K15" i="5"/>
  <c r="K17" i="5"/>
  <c r="K18" i="5"/>
  <c r="K20" i="5"/>
  <c r="K21" i="5"/>
  <c r="K23" i="5"/>
  <c r="K25" i="5"/>
  <c r="K26" i="5"/>
  <c r="K28" i="5"/>
  <c r="K29" i="5"/>
  <c r="K31" i="5"/>
  <c r="K32" i="5"/>
  <c r="K33" i="5"/>
  <c r="K35" i="5"/>
  <c r="K37" i="5"/>
  <c r="K38" i="5"/>
  <c r="K41" i="5"/>
  <c r="J46" i="5"/>
  <c r="J43" i="5"/>
  <c r="J40" i="5"/>
  <c r="J39" i="5" s="1"/>
  <c r="J36" i="5"/>
  <c r="J34" i="5"/>
  <c r="J30" i="5"/>
  <c r="J27" i="5"/>
  <c r="J24" i="5"/>
  <c r="J22" i="5"/>
  <c r="J19" i="5"/>
  <c r="J16" i="5"/>
  <c r="J13" i="5"/>
  <c r="J12" i="5"/>
  <c r="J11" i="5"/>
  <c r="J44" i="5" s="1"/>
  <c r="J115" i="4"/>
  <c r="J114" i="4"/>
  <c r="J94" i="4"/>
  <c r="J90" i="4"/>
  <c r="J103" i="4"/>
  <c r="J87" i="4"/>
  <c r="J82" i="4"/>
  <c r="J76" i="4"/>
  <c r="J73" i="4"/>
  <c r="J70" i="4"/>
  <c r="J58" i="4"/>
  <c r="J55" i="4"/>
  <c r="J31" i="4"/>
  <c r="J28" i="4"/>
  <c r="J24" i="4"/>
  <c r="J17" i="4"/>
  <c r="J14" i="4"/>
  <c r="J13" i="4"/>
  <c r="J12" i="4"/>
  <c r="J112" i="4" s="1"/>
  <c r="J11" i="4"/>
  <c r="J111" i="4" s="1"/>
  <c r="J31" i="2"/>
  <c r="J28" i="2"/>
  <c r="J25" i="2"/>
  <c r="J22" i="2"/>
  <c r="J19" i="2"/>
  <c r="J16" i="2"/>
  <c r="J13" i="2"/>
  <c r="J12" i="2"/>
  <c r="J35" i="2" s="1"/>
  <c r="J11" i="2"/>
  <c r="J34" i="2" s="1"/>
  <c r="I46" i="7"/>
  <c r="G46" i="7"/>
  <c r="F46" i="7"/>
  <c r="E46" i="7"/>
  <c r="K46" i="7" s="1"/>
  <c r="J10" i="7" l="1"/>
  <c r="J10" i="6"/>
  <c r="J113" i="4"/>
  <c r="J10" i="4"/>
  <c r="J54" i="7"/>
  <c r="J55" i="7"/>
  <c r="J31" i="7"/>
  <c r="J32" i="6"/>
  <c r="J31" i="6" s="1"/>
  <c r="J10" i="5"/>
  <c r="J45" i="5"/>
  <c r="J42" i="5" s="1"/>
  <c r="J86" i="4"/>
  <c r="J10" i="2"/>
  <c r="J33" i="2"/>
  <c r="I76" i="4"/>
  <c r="G76" i="4"/>
  <c r="F76" i="4"/>
  <c r="E76" i="4"/>
  <c r="G33" i="7"/>
  <c r="I33" i="7"/>
  <c r="F33" i="7"/>
  <c r="E33" i="7"/>
  <c r="I32" i="7"/>
  <c r="G32" i="7"/>
  <c r="F32" i="7"/>
  <c r="F31" i="7" s="1"/>
  <c r="E32" i="7"/>
  <c r="G29" i="6"/>
  <c r="G11" i="6"/>
  <c r="G32" i="6" s="1"/>
  <c r="G12" i="6"/>
  <c r="G33" i="6" s="1"/>
  <c r="F11" i="5"/>
  <c r="G11" i="5"/>
  <c r="G44" i="5" s="1"/>
  <c r="I11" i="5"/>
  <c r="F12" i="5"/>
  <c r="G12" i="5"/>
  <c r="I12" i="5"/>
  <c r="E12" i="5"/>
  <c r="E11" i="5"/>
  <c r="I19" i="5"/>
  <c r="G19" i="5"/>
  <c r="F19" i="5"/>
  <c r="E19" i="5"/>
  <c r="I11" i="4"/>
  <c r="I111" i="4" s="1"/>
  <c r="K111" i="4" s="1"/>
  <c r="I24" i="4"/>
  <c r="G24" i="4"/>
  <c r="F24" i="4"/>
  <c r="E24" i="4"/>
  <c r="G20" i="4"/>
  <c r="F20" i="4"/>
  <c r="E20" i="4"/>
  <c r="F31" i="2"/>
  <c r="G31" i="2"/>
  <c r="I31" i="2"/>
  <c r="E31" i="2"/>
  <c r="I28" i="2"/>
  <c r="G28" i="2"/>
  <c r="F28" i="2"/>
  <c r="E28" i="2"/>
  <c r="I25" i="2"/>
  <c r="G25" i="2"/>
  <c r="F25" i="2"/>
  <c r="E25" i="2"/>
  <c r="I22" i="2"/>
  <c r="G22" i="2"/>
  <c r="K22" i="2" s="1"/>
  <c r="F22" i="2"/>
  <c r="E22" i="2"/>
  <c r="I19" i="2"/>
  <c r="G19" i="2"/>
  <c r="F19" i="2"/>
  <c r="E19" i="2"/>
  <c r="K19" i="2" l="1"/>
  <c r="K25" i="2"/>
  <c r="K28" i="2"/>
  <c r="K31" i="2"/>
  <c r="K19" i="5"/>
  <c r="I31" i="7"/>
  <c r="K32" i="7"/>
  <c r="K33" i="7"/>
  <c r="K11" i="5"/>
  <c r="K12" i="5"/>
  <c r="K24" i="4"/>
  <c r="K76" i="4"/>
  <c r="J110" i="4"/>
  <c r="K20" i="4"/>
  <c r="K11" i="4"/>
  <c r="J53" i="7"/>
  <c r="E31" i="7"/>
  <c r="G10" i="6"/>
  <c r="G31" i="7"/>
  <c r="K31" i="7" l="1"/>
  <c r="F11" i="7"/>
  <c r="G11" i="7"/>
  <c r="G54" i="7" s="1"/>
  <c r="H54" i="7"/>
  <c r="I11" i="7"/>
  <c r="F12" i="7"/>
  <c r="G12" i="7"/>
  <c r="I12" i="7"/>
  <c r="I55" i="7" s="1"/>
  <c r="E12" i="7"/>
  <c r="E11" i="7"/>
  <c r="E54" i="7" s="1"/>
  <c r="F56" i="7"/>
  <c r="G56" i="7"/>
  <c r="H56" i="7"/>
  <c r="I56" i="7"/>
  <c r="F57" i="7"/>
  <c r="G57" i="7"/>
  <c r="H57" i="7"/>
  <c r="I57" i="7"/>
  <c r="E57" i="7"/>
  <c r="E56" i="7"/>
  <c r="G50" i="7"/>
  <c r="I50" i="7"/>
  <c r="I49" i="7" s="1"/>
  <c r="F50" i="7"/>
  <c r="F49" i="7" s="1"/>
  <c r="E50" i="7"/>
  <c r="K50" i="7" s="1"/>
  <c r="G49" i="7"/>
  <c r="I43" i="7"/>
  <c r="G43" i="7"/>
  <c r="F43" i="7"/>
  <c r="E43" i="7"/>
  <c r="I40" i="7"/>
  <c r="G40" i="7"/>
  <c r="F40" i="7"/>
  <c r="E40" i="7"/>
  <c r="K40" i="7" s="1"/>
  <c r="I37" i="7"/>
  <c r="G37" i="7"/>
  <c r="F37" i="7"/>
  <c r="E37" i="7"/>
  <c r="I34" i="7"/>
  <c r="G34" i="7"/>
  <c r="F34" i="7"/>
  <c r="E34" i="7"/>
  <c r="I28" i="7"/>
  <c r="G28" i="7"/>
  <c r="F28" i="7"/>
  <c r="E28" i="7"/>
  <c r="I25" i="7"/>
  <c r="G25" i="7"/>
  <c r="F25" i="7"/>
  <c r="E25" i="7"/>
  <c r="K25" i="7" s="1"/>
  <c r="I22" i="7"/>
  <c r="G22" i="7"/>
  <c r="F22" i="7"/>
  <c r="E22" i="7"/>
  <c r="K22" i="7" s="1"/>
  <c r="I19" i="7"/>
  <c r="G19" i="7"/>
  <c r="F19" i="7"/>
  <c r="E19" i="7"/>
  <c r="I16" i="7"/>
  <c r="G16" i="7"/>
  <c r="F16" i="7"/>
  <c r="E16" i="7"/>
  <c r="I13" i="7"/>
  <c r="G13" i="7"/>
  <c r="F13" i="7"/>
  <c r="E13" i="7"/>
  <c r="F11" i="6"/>
  <c r="F32" i="6" s="1"/>
  <c r="I11" i="6"/>
  <c r="I32" i="6" s="1"/>
  <c r="F12" i="6"/>
  <c r="I12" i="6"/>
  <c r="I10" i="6" s="1"/>
  <c r="E12" i="6"/>
  <c r="E33" i="6" s="1"/>
  <c r="E11" i="6"/>
  <c r="E13" i="6"/>
  <c r="E16" i="6"/>
  <c r="F19" i="6"/>
  <c r="G19" i="6"/>
  <c r="I19" i="6"/>
  <c r="E19" i="6"/>
  <c r="E21" i="6"/>
  <c r="E24" i="6"/>
  <c r="F27" i="6"/>
  <c r="G27" i="6"/>
  <c r="I27" i="6"/>
  <c r="E27" i="6"/>
  <c r="K27" i="6" s="1"/>
  <c r="F29" i="6"/>
  <c r="I29" i="6"/>
  <c r="E29" i="6"/>
  <c r="K29" i="6" s="1"/>
  <c r="I24" i="6"/>
  <c r="G24" i="6"/>
  <c r="F24" i="6"/>
  <c r="I21" i="6"/>
  <c r="G21" i="6"/>
  <c r="F21" i="6"/>
  <c r="I16" i="6"/>
  <c r="G16" i="6"/>
  <c r="F16" i="6"/>
  <c r="I13" i="6"/>
  <c r="G13" i="6"/>
  <c r="F13" i="6"/>
  <c r="F46" i="5"/>
  <c r="G46" i="5"/>
  <c r="H46" i="5"/>
  <c r="I46" i="5"/>
  <c r="E46" i="5"/>
  <c r="F44" i="5"/>
  <c r="H44" i="5"/>
  <c r="I44" i="5"/>
  <c r="E44" i="5"/>
  <c r="F43" i="5"/>
  <c r="G43" i="5"/>
  <c r="H43" i="5"/>
  <c r="I43" i="5"/>
  <c r="E43" i="5"/>
  <c r="G40" i="5"/>
  <c r="I40" i="5"/>
  <c r="I39" i="5" s="1"/>
  <c r="H45" i="5"/>
  <c r="F40" i="5"/>
  <c r="F45" i="5" s="1"/>
  <c r="E40" i="5"/>
  <c r="I10" i="5"/>
  <c r="E16" i="5"/>
  <c r="F22" i="5"/>
  <c r="G22" i="5"/>
  <c r="I22" i="5"/>
  <c r="E22" i="5"/>
  <c r="K22" i="5" s="1"/>
  <c r="E24" i="5"/>
  <c r="E27" i="5"/>
  <c r="F30" i="5"/>
  <c r="G30" i="5"/>
  <c r="I30" i="5"/>
  <c r="E30" i="5"/>
  <c r="F34" i="5"/>
  <c r="G34" i="5"/>
  <c r="I34" i="5"/>
  <c r="E34" i="5"/>
  <c r="E36" i="5"/>
  <c r="F39" i="5"/>
  <c r="E39" i="5"/>
  <c r="I36" i="5"/>
  <c r="G36" i="5"/>
  <c r="K36" i="5" s="1"/>
  <c r="F36" i="5"/>
  <c r="I27" i="5"/>
  <c r="G27" i="5"/>
  <c r="F27" i="5"/>
  <c r="I24" i="5"/>
  <c r="G24" i="5"/>
  <c r="F24" i="5"/>
  <c r="I16" i="5"/>
  <c r="G16" i="5"/>
  <c r="F16" i="5"/>
  <c r="I13" i="5"/>
  <c r="G13" i="5"/>
  <c r="F13" i="5"/>
  <c r="E13" i="5"/>
  <c r="F10" i="5"/>
  <c r="I12" i="4"/>
  <c r="I112" i="4" s="1"/>
  <c r="I13" i="4"/>
  <c r="I94" i="4"/>
  <c r="G94" i="4"/>
  <c r="F94" i="4"/>
  <c r="E94" i="4"/>
  <c r="F114" i="4"/>
  <c r="G114" i="4"/>
  <c r="I114" i="4"/>
  <c r="F115" i="4"/>
  <c r="G115" i="4"/>
  <c r="I115" i="4"/>
  <c r="E115" i="4"/>
  <c r="I90" i="4"/>
  <c r="G90" i="4"/>
  <c r="F90" i="4"/>
  <c r="E90" i="4"/>
  <c r="I103" i="4"/>
  <c r="G103" i="4"/>
  <c r="F103" i="4"/>
  <c r="E103" i="4"/>
  <c r="G87" i="4"/>
  <c r="I87" i="4"/>
  <c r="I86" i="4" s="1"/>
  <c r="F82" i="4"/>
  <c r="G82" i="4"/>
  <c r="I82" i="4"/>
  <c r="E82" i="4"/>
  <c r="I73" i="4"/>
  <c r="G73" i="4"/>
  <c r="F73" i="4"/>
  <c r="E73" i="4"/>
  <c r="I70" i="4"/>
  <c r="G70" i="4"/>
  <c r="F70" i="4"/>
  <c r="E70" i="4"/>
  <c r="F58" i="4"/>
  <c r="G58" i="4"/>
  <c r="I58" i="4"/>
  <c r="E58" i="4"/>
  <c r="I55" i="4"/>
  <c r="G55" i="4"/>
  <c r="F55" i="4"/>
  <c r="E55" i="4"/>
  <c r="I31" i="4"/>
  <c r="G31" i="4"/>
  <c r="F31" i="4"/>
  <c r="E31" i="4"/>
  <c r="I28" i="4"/>
  <c r="G28" i="4"/>
  <c r="F28" i="4"/>
  <c r="E28" i="4"/>
  <c r="I17" i="4"/>
  <c r="G17" i="4"/>
  <c r="F17" i="4"/>
  <c r="E17" i="4"/>
  <c r="I14" i="4"/>
  <c r="G14" i="4"/>
  <c r="F14" i="4"/>
  <c r="E14" i="4"/>
  <c r="E16" i="2"/>
  <c r="I16" i="2"/>
  <c r="G16" i="2"/>
  <c r="F16" i="2"/>
  <c r="F13" i="2"/>
  <c r="G13" i="2"/>
  <c r="I13" i="2"/>
  <c r="E13" i="2"/>
  <c r="F11" i="2"/>
  <c r="G11" i="2"/>
  <c r="I11" i="2"/>
  <c r="I34" i="2" s="1"/>
  <c r="F12" i="2"/>
  <c r="F35" i="2" s="1"/>
  <c r="G12" i="2"/>
  <c r="H35" i="2"/>
  <c r="I12" i="2"/>
  <c r="I35" i="2" s="1"/>
  <c r="E12" i="2"/>
  <c r="E11" i="2"/>
  <c r="E34" i="2" s="1"/>
  <c r="K27" i="5" l="1"/>
  <c r="K43" i="5"/>
  <c r="E49" i="7"/>
  <c r="K49" i="7" s="1"/>
  <c r="K30" i="5"/>
  <c r="E45" i="5"/>
  <c r="K40" i="5"/>
  <c r="K46" i="5"/>
  <c r="K24" i="6"/>
  <c r="K19" i="6"/>
  <c r="F55" i="7"/>
  <c r="K24" i="5"/>
  <c r="K21" i="6"/>
  <c r="K19" i="7"/>
  <c r="K57" i="7"/>
  <c r="K56" i="7"/>
  <c r="E55" i="7"/>
  <c r="K11" i="7"/>
  <c r="E88" i="4"/>
  <c r="K88" i="4" s="1"/>
  <c r="G86" i="4"/>
  <c r="G113" i="4"/>
  <c r="K28" i="7"/>
  <c r="K13" i="6"/>
  <c r="K34" i="5"/>
  <c r="K43" i="7"/>
  <c r="K13" i="7"/>
  <c r="K37" i="7"/>
  <c r="K34" i="7"/>
  <c r="K16" i="7"/>
  <c r="I54" i="7"/>
  <c r="I10" i="7"/>
  <c r="H55" i="7"/>
  <c r="K12" i="7"/>
  <c r="K16" i="6"/>
  <c r="H32" i="6"/>
  <c r="K11" i="6"/>
  <c r="H33" i="6"/>
  <c r="K12" i="6"/>
  <c r="K44" i="5"/>
  <c r="K16" i="5"/>
  <c r="K13" i="5"/>
  <c r="K28" i="4"/>
  <c r="K31" i="4"/>
  <c r="K58" i="4"/>
  <c r="K70" i="4"/>
  <c r="K17" i="4"/>
  <c r="K55" i="4"/>
  <c r="K94" i="4"/>
  <c r="K115" i="4"/>
  <c r="K73" i="4"/>
  <c r="K13" i="4"/>
  <c r="K12" i="4"/>
  <c r="K34" i="4"/>
  <c r="K90" i="4"/>
  <c r="K103" i="4"/>
  <c r="K82" i="4"/>
  <c r="K14" i="4"/>
  <c r="K13" i="2"/>
  <c r="K16" i="2"/>
  <c r="K11" i="2"/>
  <c r="G35" i="2"/>
  <c r="K12" i="2"/>
  <c r="G110" i="4"/>
  <c r="F10" i="6"/>
  <c r="F10" i="7"/>
  <c r="E53" i="7"/>
  <c r="G10" i="7"/>
  <c r="G55" i="7"/>
  <c r="G53" i="7" s="1"/>
  <c r="F33" i="6"/>
  <c r="F31" i="6" s="1"/>
  <c r="G39" i="5"/>
  <c r="K39" i="5" s="1"/>
  <c r="G45" i="5"/>
  <c r="I45" i="5"/>
  <c r="I42" i="5" s="1"/>
  <c r="K112" i="4"/>
  <c r="E10" i="4"/>
  <c r="I113" i="4"/>
  <c r="I110" i="4" s="1"/>
  <c r="I10" i="4"/>
  <c r="F10" i="4"/>
  <c r="H34" i="2"/>
  <c r="H33" i="2" s="1"/>
  <c r="E10" i="2"/>
  <c r="G10" i="4"/>
  <c r="G31" i="6"/>
  <c r="F42" i="5"/>
  <c r="G10" i="5"/>
  <c r="F54" i="7"/>
  <c r="F53" i="7" s="1"/>
  <c r="E10" i="7"/>
  <c r="I33" i="6"/>
  <c r="I31" i="6" s="1"/>
  <c r="E10" i="6"/>
  <c r="K10" i="6" s="1"/>
  <c r="E32" i="6"/>
  <c r="H42" i="5"/>
  <c r="E42" i="5"/>
  <c r="E10" i="5"/>
  <c r="F87" i="4"/>
  <c r="F113" i="4" s="1"/>
  <c r="I33" i="2"/>
  <c r="G10" i="2"/>
  <c r="I10" i="2"/>
  <c r="G34" i="2"/>
  <c r="E35" i="2"/>
  <c r="E33" i="2" s="1"/>
  <c r="F10" i="2"/>
  <c r="F34" i="2"/>
  <c r="F33" i="2" s="1"/>
  <c r="K10" i="5" l="1"/>
  <c r="K32" i="6"/>
  <c r="K10" i="7"/>
  <c r="K54" i="7"/>
  <c r="K35" i="2"/>
  <c r="E114" i="4"/>
  <c r="E87" i="4"/>
  <c r="E113" i="4" s="1"/>
  <c r="E110" i="4" s="1"/>
  <c r="K34" i="2"/>
  <c r="K55" i="7"/>
  <c r="I53" i="7"/>
  <c r="H53" i="7"/>
  <c r="K33" i="6"/>
  <c r="H31" i="6"/>
  <c r="K45" i="5"/>
  <c r="K114" i="4"/>
  <c r="K10" i="4"/>
  <c r="K10" i="2"/>
  <c r="E31" i="6"/>
  <c r="G42" i="5"/>
  <c r="K42" i="5" s="1"/>
  <c r="G33" i="2"/>
  <c r="K33" i="2" s="1"/>
  <c r="F86" i="4"/>
  <c r="K31" i="6" l="1"/>
  <c r="E86" i="4"/>
  <c r="K86" i="4" s="1"/>
  <c r="K87" i="4"/>
  <c r="K53" i="7"/>
  <c r="K113" i="4"/>
  <c r="F110" i="4"/>
  <c r="K110" i="4" s="1"/>
</calcChain>
</file>

<file path=xl/sharedStrings.xml><?xml version="1.0" encoding="utf-8"?>
<sst xmlns="http://schemas.openxmlformats.org/spreadsheetml/2006/main" count="710" uniqueCount="185">
  <si>
    <t>№ п/п</t>
  </si>
  <si>
    <t>Наименование мероприятия</t>
  </si>
  <si>
    <t>Срок исполнения</t>
  </si>
  <si>
    <t>Источник финансирования</t>
  </si>
  <si>
    <t>Объем финансирования (прогнозно), тыс. руб.</t>
  </si>
  <si>
    <t>Исполнители</t>
  </si>
  <si>
    <t>Ожидаемые результаты</t>
  </si>
  <si>
    <t>2018 год</t>
  </si>
  <si>
    <t>2019 год</t>
  </si>
  <si>
    <t>Итого</t>
  </si>
  <si>
    <t>федеральный бюджет</t>
  </si>
  <si>
    <t>областной бюджет</t>
  </si>
  <si>
    <t>всего, в том числе:</t>
  </si>
  <si>
    <t>2020 год</t>
  </si>
  <si>
    <t>к паспорту подпрограммы «Развитие 
системы дошкольного образования»</t>
  </si>
  <si>
    <t>Приложение</t>
  </si>
  <si>
    <t>2021 год</t>
  </si>
  <si>
    <t>2022 год</t>
  </si>
  <si>
    <t>1.</t>
  </si>
  <si>
    <t>Основное мероприятие «Обеспечение государственных гарантий прав граждан на получение общедоступного и бесплатного образования в дошкольных образовательных организациях Энгельсского муниципального района», в том числе:</t>
  </si>
  <si>
    <t>2018-2022 гг.</t>
  </si>
  <si>
    <t>комитет по образованию администрации Энгельсского муниципального района, муниципальные дошкольные образовательные организации</t>
  </si>
  <si>
    <t>увеличение количества воспитанников, получающих дошкольное образование</t>
  </si>
  <si>
    <t>1.1.</t>
  </si>
  <si>
    <t>обеспечение государственных гарантий прав граждан на получение общедоступного и бесплатного образования в дошкольных образовательных организациях Энгельсского муниципального района (за исключением обеспечения повышения оплаты труда некоторых категорий работников муниципальных учреждений)</t>
  </si>
  <si>
    <t xml:space="preserve">комитет по образованию администрации Энгельсского муниципального района, муниципальные дошкольные образовательные организации </t>
  </si>
  <si>
    <t>1.2.</t>
  </si>
  <si>
    <t>расходы на обеспечение повышения оплаты труда некоторых категорий работников муниципальных учреждений</t>
  </si>
  <si>
    <t>2.</t>
  </si>
  <si>
    <t>Основное мероприятие «Расходы на образовательный процесс частным дошкольным образовательным организациям»</t>
  </si>
  <si>
    <t>комитет по образованию администрации Энгельсского муниципального района, частные дошкольные образовательные организации (по согласованию)</t>
  </si>
  <si>
    <t>3.</t>
  </si>
  <si>
    <t>Основное мероприятие «Обеспечение условий безопасности муниципальных организаций, подведомственных комитету по образованию»</t>
  </si>
  <si>
    <t>приведение в соответствие со стандартами, санитарными нормами, правилами и требованиями противопожарной и антитеррористической безопасности организаций дошкольного образования</t>
  </si>
  <si>
    <t>4.</t>
  </si>
  <si>
    <t>Основное мероприятие «Капитальный и текущий ремонт в муниципальных дошкольных образовательных организациях»</t>
  </si>
  <si>
    <t>увеличение доли муниципальных дошкольных образовательных организаций Энгельсского муниципального района, соответствующих современным требованиям</t>
  </si>
  <si>
    <t>5.</t>
  </si>
  <si>
    <t>Основное мероприятие «Совершенствование материально-технической базы и инфраструктуры муниципальных дошкольных образовательных организаций»</t>
  </si>
  <si>
    <t>6.</t>
  </si>
  <si>
    <t>Основное мероприятие «Погашение кредиторской задолженности, связанной с реализацией муниципальной программы «Развитие образования в Энгельсском муниципальном районе»</t>
  </si>
  <si>
    <t>отсутствие кредиторской задолженности, связанной с реализацией муниципальной программы «Развитие образования в Энгельсском муниципальном районе»</t>
  </si>
  <si>
    <t>ИТОГО по подпрограмме «Развитие системы дошкольного образования»:</t>
  </si>
  <si>
    <t>к паспорту подпрограммы «Развитие 
системы общего образования»</t>
  </si>
  <si>
    <t>Основное мероприятие «Обеспечение государственных гарантий прав граждан на получение общедоступного и бесплатного дошкольного, начального, основного, среднего общего образования в муниципальных общеобразовательных организациях Энгельсского муниципального района», в том числе:</t>
  </si>
  <si>
    <t>комитет по образованию администрации Энгельсского муниципального района, муниципальные общеобразовательные организации</t>
  </si>
  <si>
    <t>получение обучающимися и воспитанниками общедоступного и бесплатного дошкольного, начального, основного, среднего общего образования в муниципальных общеобразовательных  организациях Энгельсского муниципального района</t>
  </si>
  <si>
    <t>обеспечение государственных гарантий прав граждан на получение общедоступного и бесплатного дошкольного, начального, основного, среднего общего образования в муниципальных общеобразовательных организациях Энгельсского муниципального района (за исключением обеспечения повышения оплаты труда некоторых категорий работников муниципальных учреждений)</t>
  </si>
  <si>
    <t xml:space="preserve">комитет по образованию администрации Энгельсского муниципального района, муниципальные общеобразовательные организации </t>
  </si>
  <si>
    <t>Основное мероприятие «Расходы по предоставлению субсидии частным общеобразовательным организациям, осуществляющим образовательную деятельность»</t>
  </si>
  <si>
    <t>комитет по образованию администрации Энгельсского муниципального района, частные общеобразовательные организации</t>
  </si>
  <si>
    <t>увеличение количества обучающихся, получающих начальное, основное, среднее общее образование</t>
  </si>
  <si>
    <t>приведение в соответствие со стандартами, санитарными нормами, правилами и требованиями противопожарной и антитеррористической безопасности муниципальных общеобразовательных организаций</t>
  </si>
  <si>
    <t>функционирование муниципальных общеобразовательных организаций  в соответствии с современными требованиями</t>
  </si>
  <si>
    <t>Основное мероприятие «Совершенствование материально-технической базы и инфраструктуры муниципальных общеобразовательных организаций»</t>
  </si>
  <si>
    <t>создание условий для укрепления здоровья обучающихся, увеличение доли обучающихся, занимающихся физической культурой и спортом во внеурочное время</t>
  </si>
  <si>
    <t>7.</t>
  </si>
  <si>
    <t>8.</t>
  </si>
  <si>
    <t>завершение строительства здания бассейна, расположенного в районе МБОУ "СОШ № 32", расположенного по адресу: 413111, Саратовская область, г. Энгельс, ул. Минская, 29</t>
  </si>
  <si>
    <t>9.</t>
  </si>
  <si>
    <t>Основное мероприятие «Цифровая образовательная среда»</t>
  </si>
  <si>
    <t>внедрение целевой модели цифровой образовательной среды в общеобразовательных организациях (в целях выполнения задач федерального проекта «Цифровая образовательная среда»)</t>
  </si>
  <si>
    <t>10.</t>
  </si>
  <si>
    <t>Основное мероприятие «Инновационный социальный проект «Семья и дети: десять шагов - десять побед»</t>
  </si>
  <si>
    <t>уменьшение количества семей с детьми, находящихся в социально опасном положении и иной трудной жизненной ситуации</t>
  </si>
  <si>
    <t xml:space="preserve">за счет грантов, полученных от Фонда поддержки детей, находящихся в трудной жизненной ситуации </t>
  </si>
  <si>
    <t>за счет привлеченных (благотворительных, спонсорских) средств на поддержку детей, находящихся в трудной жизненной ситуации</t>
  </si>
  <si>
    <t>11.</t>
  </si>
  <si>
    <t>Основное мероприятие «Обеспечение условий для создания центров цифрового и гуманитарного профилей»</t>
  </si>
  <si>
    <t>обеспечение условий для бесперебойного функционирования центров образования цифрового и гуманитарного профилей (в целях выполнения задач федерального проекта «Современная школа»)</t>
  </si>
  <si>
    <t>12.</t>
  </si>
  <si>
    <t>Основное мероприятие «Обновление материально-технической базы для формирования у обучающихся современных технологических и гуманитарных навыков»</t>
  </si>
  <si>
    <t>ИТОГО по подпрограмме «Развитие системы общего образования»:</t>
  </si>
  <si>
    <t>за счет грантов, полученных от Фонда поддержки детей, находящихся в трудной жизненной ситуации</t>
  </si>
  <si>
    <t>13.</t>
  </si>
  <si>
    <t>Основное мероприятие «Проведение ремонта помещений Центров "Точка роста"»</t>
  </si>
  <si>
    <t>1.3.</t>
  </si>
  <si>
    <t>1.4.</t>
  </si>
  <si>
    <t>расходы на ежемесячное денежное вознаграждение за классное руководство педагогических работников государственных и муниципальных организаций</t>
  </si>
  <si>
    <t>к паспорту подпрограммы «Развитие 
системы дополнительного образования»</t>
  </si>
  <si>
    <t>Основное мероприятие «Обеспечение государственных гарантий прав граждан на получение общедоступного и бесплатного дополнительного образования в муниципальных  организациях дополнительного образования», в том числе:</t>
  </si>
  <si>
    <t>комитет по образованию администрации Энгельсского муниципального района, муниципальные организации дополнительного образования</t>
  </si>
  <si>
    <t>получение общедоступного и  бесплатного дополнительного образования детей</t>
  </si>
  <si>
    <t>обеспечение государственных гарантий прав граждан на получение общедоступного и бесплатного дополнительного образования в муниципальных  организациях дополнительного образования (за исключением обеспечения повышения оплаты труда некоторых категорий работников муниципальных учреждений)</t>
  </si>
  <si>
    <t>Основное мероприятие «Обеспечение условий безопасности муниципальных организаций дополнительного образования»</t>
  </si>
  <si>
    <t>приведение в соответствие со стандартами, санитарными нормами, правилами и требованиями противопожарной и антитеррористической безопасности организаций дополнительного образования</t>
  </si>
  <si>
    <t>Основное мероприятие «Капитальный и текущий ремонт в муниципальных  организациях дополнительного образования»</t>
  </si>
  <si>
    <t>функционирование муниципальных организаций дополнительного образования в соответствии с современными требованиями</t>
  </si>
  <si>
    <t>Основное мероприятие «Совершенствование материально-технической базы и инфраструктуры муниципальных  организаций дополнительного образования»</t>
  </si>
  <si>
    <t>Основное мероприятие «Создание в организациях дополнительного образования детей условий для получения детьми-инвалидами качественного образования»</t>
  </si>
  <si>
    <t>создание в организациях дополнительного образования детей условий для инклюзивного обучения детей-инвалидов</t>
  </si>
  <si>
    <t>Основное мероприятие «Обеспечение персонифицированного финансирования дополнительного образования детей»</t>
  </si>
  <si>
    <t>ИТОГО по подпрограмме «Развитие системы дополнительного образования»:</t>
  </si>
  <si>
    <t>к паспорту подпрограммы «Организация отдыха детей в каникулярное время»</t>
  </si>
  <si>
    <t>Основное мероприятие «Обеспечение деятельности МАУ «Буревестник», в том числе:</t>
  </si>
  <si>
    <t>комитет по образованию администрации Энгельсского муниципального района, МАУ «Буревестник»</t>
  </si>
  <si>
    <t>функционирование загородного оздоровительного центра и обеспечение гарантий обучающихся и воспитанников</t>
  </si>
  <si>
    <t>Обеспечение деятельности МАУ «Буревестник» (за исключением обеспечения повышения оплаты труда некоторых категорий работников муниципальных учреждений)</t>
  </si>
  <si>
    <t>Основное мероприятие «Обеспечение условий безопасности муниципальных оздоровительных организаций образования»</t>
  </si>
  <si>
    <t>приведение в соответствие со стандартами, санитарными нормами, правилами и требованиями противопожарной и антитеррористической безопасности оздоровительных организаций образования</t>
  </si>
  <si>
    <t>Основное мероприятие «Капитальный и текущий ремонт в муниципальных оздоровительных организациях образования»</t>
  </si>
  <si>
    <t>функционирование муниципальных организаций в соответствии с современными требованиями</t>
  </si>
  <si>
    <t>Основное мероприятие «Совершенствование материально-технической базы и инфраструктуры муниципальных  оздоровительных организаций образования»</t>
  </si>
  <si>
    <t>Основное мероприятие «Повышение уровня организации отдыха детей в каникулярное время»</t>
  </si>
  <si>
    <t>комитет по образованию администрации Энгельсского муниципального района, муниципальные общеобразовательные организации, МАУ «Буревестник»</t>
  </si>
  <si>
    <t>ИТОГО по подпрограмме «Организация отдыха детей в каникулярное время»:</t>
  </si>
  <si>
    <t>улучшение условий пребывания детей и подростков; увеличение числа детей, обеспеченных всеми формами летнего отдыха</t>
  </si>
  <si>
    <t>к паспорту подпрограммы «Координация работы и организационное сопровождение системы образования»</t>
  </si>
  <si>
    <t>Основное мероприятие «Обеспечение эффективного функционирования системы финансового обеспечения организаций, подведомственных комитету по образованию администрации ЭМР», в том числе:</t>
  </si>
  <si>
    <t>всего, в том числе</t>
  </si>
  <si>
    <t>комитет по образованию администрации Энгельсского муниципального района, МКУ «ЦБ МУО ЭМР»</t>
  </si>
  <si>
    <t>повышение качества бухгалтерской услуги по обеспечению качественной организации и ведения бухгалтерского, налогового и статистического учета и отчетности</t>
  </si>
  <si>
    <t>Обеспечение эффективного функционирования системы финансового обеспечения организаций, подведомственных комитету по образованию администрации ЭМР (за исключением обеспечения повышения оплаты труда некоторых категорий работников муниципальных учреждений)</t>
  </si>
  <si>
    <t>Основное мероприятие «Организация предоставления питания отдельным категориям обучающихся в муниципальных образовательных организациях»</t>
  </si>
  <si>
    <t>финансовое обеспечение государственных гарантий реализации прав на получение питания отдельными категориями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</si>
  <si>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Основное мероприятие «Осуществление государственных полномочий на организацию предоставления субсидий частным дошкольным образовательным организациям на возмещение затрат на обеспечение образовательной деятельности»</t>
  </si>
  <si>
    <t>Основное мероприятие «Организация предоставления субсидий частным общеобразовательным организациям»</t>
  </si>
  <si>
    <t>получение обучающимися и воспитанниками общедоступного и бесплатного дошкольного, начального, основного, среднего общего образования в частных общеобразовательных организациях</t>
  </si>
  <si>
    <t>Основное мероприятие «Организация предоставления компенсации родительской платы за присмотр и уход за детьми в образовательных организациях»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</si>
  <si>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</si>
  <si>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Основное мероприятие «Обеспечение деятельности МБУ «МЦОКО», в том числе:</t>
  </si>
  <si>
    <t>повышение эффективности методической службы</t>
  </si>
  <si>
    <t>6.1.</t>
  </si>
  <si>
    <t>Обеспечение деятельности МБУ «МЦОКО» (за исключением обеспечения повышения оплаты труда некоторых категорий работников муниципальных учреждений)</t>
  </si>
  <si>
    <t>6.2.</t>
  </si>
  <si>
    <t>Основное мероприятие «Компенсация родительской платы»</t>
  </si>
  <si>
    <t>ИТОГО по подпрограмме «Координация работы и организационное сопровождение системы образования»</t>
  </si>
  <si>
    <t>муниципальный бюджет</t>
  </si>
  <si>
    <t>муниципальный бюджет, в том числе:</t>
  </si>
  <si>
    <t>расходы на обеспечение сохранности достигнутых показателей повышения оплаты труда отдельным работникам бюджетной сферы</t>
  </si>
  <si>
    <t>Осуществление выплат денежного вознаграждения за выполнение функций классного руководителя педагогическим работникам общеобразовательных организаций Энгельсского муниципального района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</si>
  <si>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</si>
  <si>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Система подпрограммных мероприятий</t>
  </si>
  <si>
    <t>8.1.</t>
  </si>
  <si>
    <t>Основное мероприятие «Строительство объектов образования», в том числе:</t>
  </si>
  <si>
    <t>осуществление строительно-монтажных работ на уровне не менее 70% от объема работ, необходимых для ввода объекта в эксплуатацию</t>
  </si>
  <si>
    <t>Основное мероприятие «Независимая оценка качества условий осуществления образовательной деятельности организациями, осуществляющими образовательную деятельность»</t>
  </si>
  <si>
    <t>комитет по образованию администрации Энгельсского муниципального района, МУ «МЦОКО»</t>
  </si>
  <si>
    <t>Обеспечить по итогам 2020 года достижение следующего значения целевого показателя результативности предоставления Субсидии:
количество работников муниципальных учреждений (за исключением органов местного самоуправления), занятых на полную ставку, заработная плата которых за полную отработку за месяц нормы рабочего времени и выполнение нормы труда (трудовых обязанностей) в 2020 году ниже минимального размера оплаты труда – 0 человек.</t>
  </si>
  <si>
    <t>средняя заработная плата педагогических работников муниципальных учреждений дополнительного образования должна составлять 100 % от фактически сложившейся средней заработной платы учителей по области за текущий год</t>
  </si>
  <si>
    <t>2023 год</t>
  </si>
  <si>
    <t>2018-2023 гг.</t>
  </si>
  <si>
    <t>ремонт спортивных залов в общеобразовательных организациях</t>
  </si>
  <si>
    <t>развитие школьных спортивных клубов в общеобразовательных организациях</t>
  </si>
  <si>
    <t>улучшении условий проведения урочной и внеурочной деятельности в сфере физического воспитания обучающихся, повышении качества уроков физической культуры идостижений в области школьного спорта</t>
  </si>
  <si>
    <t>создание необходимых условий для организации тренировочного процесса, включающее в себя приобретение спортивного инвентаря и оборудования</t>
  </si>
  <si>
    <t>Основное мероприятие «Создание в общеобразовательных организациях, расположенных в сельской местности, условий для занятий физической культурой и спортом», в том числе:</t>
  </si>
  <si>
    <t>создание центров образования "Точка роста" (в целях выполнения задач федерального проекта «Современная школа»)</t>
  </si>
  <si>
    <t>14.</t>
  </si>
  <si>
    <t>15.</t>
  </si>
  <si>
    <t>16.</t>
  </si>
  <si>
    <t>Основное мероприятие «Обеспечение условий для функционирования центров образования естественно-научной и технологической направленности»</t>
  </si>
  <si>
    <t>Основное мероприятие «Обеспечение условий для функционирования центров цифровой образовательной среды»</t>
  </si>
  <si>
    <t>Основное мероприятие «Создание новых мест для реализации дополнительных общеразвивающих программ»</t>
  </si>
  <si>
    <t>обеспечение условий для бесперебойного функционирования центров цифровой образовательной среды (в целях выполнения задач федерального проекта «Современная школа»)</t>
  </si>
  <si>
    <t>обеспечение условий для бесперебойного функционирования центров образования естественно-научной и технологической направленности (в целях выполнения задач федерального проекта «Современная школа»)</t>
  </si>
  <si>
    <t>создание новых мест для реализации дополнительных общеразвивающих программ в соответствии с современными требованиями (в целях выполнения задач федерального проекта «Успех каждого ребенка»)</t>
  </si>
  <si>
    <t>создание условий для укрепления здоровья обучающихся, увеличение доли обучающихся, занимающихся физической культурой и спортом во внеурочное время (в целях выполнения задач федерального проекта «Успех каждого ребенка»)</t>
  </si>
  <si>
    <t>Основное мероприятие «Капитальный и текущий ремонт в муниципальных общеобразовательных организациях», в том числе</t>
  </si>
  <si>
    <t>4.1.</t>
  </si>
  <si>
    <t>4.2.</t>
  </si>
  <si>
    <t xml:space="preserve">благоустройство здания в целях соблюдения требований к воздушно-тепловому режиму, водоснабжению и канализации в рамках государственной программы Саратовской области «Развитие образования в Саратовской области» </t>
  </si>
  <si>
    <t>капитальный и текущий ремонт в муниципальных общеобразовательных организациях</t>
  </si>
  <si>
    <t>капитальный ремонт здания МОУ "ООШ № 2"</t>
  </si>
  <si>
    <t>управление капитального строительства администрации Энгельсского муниципального района, МОУ "ООШ № 2"</t>
  </si>
  <si>
    <t>капитальный ремонт здания МОУ "ООШ № 10"</t>
  </si>
  <si>
    <t>управление капитального строительства администрации Энгельсского муниципального района, муниципальные общеобразовательные организации</t>
  </si>
  <si>
    <t>4.3.</t>
  </si>
  <si>
    <t>4.4.</t>
  </si>
  <si>
    <t xml:space="preserve"> Изготовление проектно-сметной документации по капитальному ремонту  МОУ "СОШ №1" </t>
  </si>
  <si>
    <t>2018-2023 г.г.</t>
  </si>
  <si>
    <t>-</t>
  </si>
  <si>
    <t>4.5.</t>
  </si>
  <si>
    <t>Разработка проектно-сметной документации для проведения ремонта в  муниципальных общеобразовательных организациях</t>
  </si>
  <si>
    <t>8.2.</t>
  </si>
  <si>
    <t>Строительство пристройки к основному блоку здания МАОУ "Образовательный центр имени Героя Советского Союза Расковой Марины Михайловны"</t>
  </si>
  <si>
    <t>осуществление строительно-монтажных работ необходимых для ввода объекта в эксплуатацию</t>
  </si>
  <si>
    <t>обеспечить по итогам 2021 года достижения следующего значения целевого показателя результативности предоставления Субсидии:
количество работников муниципальных учреждений (за исключением органов местного самоуправления), занятых на полную ставку, заработная плата которых за полную отработку за месяц нормы рабочего времени и выполнение нормы труда (трудовых обязанностей) в 2021 году ниже минимального размера оплаты труда, – 0 человек.</t>
  </si>
  <si>
    <t>обеспечить по итогам 2021 года достижения следующего значения целевого показателя результативности предоставления Субсидии:
количество работников муниципальных учреждений (за исключением органов местного самоуправления), занятых на полную ставку, заработная плата которых за полную отработку за месяц нормы рабочего времени и выполнение нормы труда (трудовых обязанностей) в 2021 году ниже минимального размера оплаты труда, – 0 человек</t>
  </si>
  <si>
    <t>обеспечить по итогам 2021 года достижения следующего значения целевого показателя результативности предоставления Субсидии:
количество работников муниципальных учреждений (за исключением органов местного самоуправления), занятых на полную ставку, заработная плата которых за полную отработку за месяц нормы рабочего времени и выполнение нормы труда (трудовых обязанностей) в 2021 году ниже минимального размера оплаты труд,а – 0 человек</t>
  </si>
  <si>
    <t xml:space="preserve">Приложение 5 к постановлению администрации Энгельссского муниципального района от 15.11.2021 года № 4170 </t>
  </si>
  <si>
    <t>Приложение 2 к постановлению администрации Энгельссского муниципального района от 15.11.2021 года № 4170</t>
  </si>
  <si>
    <t>Приложение 3 к постановлению администрации Энгельссского муниципального района от 15.11.2021 года № 4170</t>
  </si>
  <si>
    <t>Приложение 4 к постановлению администрации Энгельссского муниципального района от 15.11.2021 года № 4170</t>
  </si>
  <si>
    <t>Приложение 1 к постановлению администрации Энгельссского муниципального района от 15.11.2021 года № 4170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</si>
</sst>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3.5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vertical="top" wrapText="1"/>
    </xf>
    <xf numFmtId="43" fontId="8" fillId="0" borderId="1" xfId="1" applyFont="1" applyBorder="1" applyAlignment="1">
      <alignment horizontal="center" vertical="top" wrapText="1"/>
    </xf>
    <xf numFmtId="0" fontId="9" fillId="0" borderId="0" xfId="0" applyFont="1" applyFill="1"/>
    <xf numFmtId="0" fontId="9" fillId="0" borderId="0" xfId="0" applyFont="1" applyFill="1" applyAlignment="1">
      <alignment horizontal="left"/>
    </xf>
    <xf numFmtId="0" fontId="9" fillId="0" borderId="0" xfId="0" applyFont="1" applyFill="1" applyAlignment="1"/>
    <xf numFmtId="0" fontId="9" fillId="0" borderId="0" xfId="0" applyFont="1" applyFill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vertical="top" wrapText="1"/>
    </xf>
    <xf numFmtId="0" fontId="10" fillId="0" borderId="0" xfId="0" applyFont="1"/>
    <xf numFmtId="0" fontId="7" fillId="0" borderId="1" xfId="0" applyFont="1" applyBorder="1" applyAlignment="1">
      <alignment vertical="top" wrapText="1"/>
    </xf>
    <xf numFmtId="0" fontId="4" fillId="0" borderId="5" xfId="0" applyFont="1" applyFill="1" applyBorder="1"/>
    <xf numFmtId="0" fontId="7" fillId="0" borderId="1" xfId="0" applyFont="1" applyBorder="1" applyAlignment="1">
      <alignment vertical="top" wrapText="1"/>
    </xf>
    <xf numFmtId="43" fontId="8" fillId="2" borderId="1" xfId="1" applyFont="1" applyFill="1" applyBorder="1" applyAlignment="1">
      <alignment horizontal="center" vertical="top" wrapText="1"/>
    </xf>
    <xf numFmtId="0" fontId="4" fillId="0" borderId="0" xfId="0" applyFont="1" applyFill="1" applyBorder="1"/>
    <xf numFmtId="0" fontId="7" fillId="2" borderId="1" xfId="0" applyFont="1" applyFill="1" applyBorder="1" applyAlignment="1">
      <alignment vertical="top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justify" vertical="top" wrapText="1"/>
    </xf>
    <xf numFmtId="0" fontId="1" fillId="0" borderId="0" xfId="0" applyFont="1" applyFill="1" applyBorder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view="pageBreakPreview" topLeftCell="L1" zoomScale="110" zoomScaleSheetLayoutView="110" workbookViewId="0">
      <selection activeCell="L1" sqref="L1:M1"/>
    </sheetView>
  </sheetViews>
  <sheetFormatPr defaultRowHeight="15" x14ac:dyDescent="0.25"/>
  <cols>
    <col min="1" max="1" width="3.85546875" style="5" customWidth="1"/>
    <col min="2" max="2" width="41" style="5" customWidth="1"/>
    <col min="3" max="3" width="8.42578125" style="4" customWidth="1"/>
    <col min="4" max="4" width="14.28515625" style="4" customWidth="1"/>
    <col min="5" max="5" width="15.42578125" style="4" customWidth="1"/>
    <col min="6" max="6" width="14.85546875" style="4" customWidth="1"/>
    <col min="7" max="7" width="15.140625" style="4" customWidth="1"/>
    <col min="8" max="8" width="15.85546875" style="4" customWidth="1"/>
    <col min="9" max="10" width="17.5703125" style="4" customWidth="1"/>
    <col min="11" max="11" width="17.140625" style="4" customWidth="1"/>
    <col min="12" max="12" width="28.5703125" style="6" customWidth="1"/>
    <col min="13" max="13" width="36.42578125" style="4" customWidth="1"/>
    <col min="14" max="16384" width="9.140625" style="4"/>
  </cols>
  <sheetData>
    <row r="1" spans="1:18" ht="33" customHeight="1" x14ac:dyDescent="0.25">
      <c r="G1" s="10"/>
      <c r="H1" s="10"/>
      <c r="I1" s="10"/>
      <c r="J1" s="10"/>
      <c r="K1" s="20"/>
      <c r="L1" s="27" t="s">
        <v>184</v>
      </c>
      <c r="M1" s="27"/>
      <c r="N1" s="13"/>
    </row>
    <row r="2" spans="1:18" x14ac:dyDescent="0.25">
      <c r="G2" s="10"/>
      <c r="H2" s="10"/>
      <c r="I2" s="10"/>
      <c r="J2" s="10"/>
      <c r="K2" s="10"/>
      <c r="L2" s="11"/>
      <c r="M2" s="11"/>
    </row>
    <row r="3" spans="1:18" s="2" customFormat="1" ht="16.5" x14ac:dyDescent="0.25">
      <c r="A3" s="1"/>
      <c r="B3" s="1"/>
      <c r="L3" s="28" t="s">
        <v>15</v>
      </c>
      <c r="M3" s="28"/>
      <c r="N3" s="12"/>
      <c r="O3" s="12"/>
      <c r="P3" s="12"/>
      <c r="Q3" s="12"/>
      <c r="R3" s="12"/>
    </row>
    <row r="4" spans="1:18" s="2" customFormat="1" ht="27" customHeight="1" x14ac:dyDescent="0.25">
      <c r="A4" s="1"/>
      <c r="B4" s="1"/>
      <c r="H4" s="12"/>
      <c r="I4" s="12"/>
      <c r="J4" s="12"/>
      <c r="K4" s="12"/>
      <c r="L4" s="29" t="s">
        <v>14</v>
      </c>
      <c r="M4" s="29"/>
    </row>
    <row r="5" spans="1:18" ht="17.25" x14ac:dyDescent="0.25">
      <c r="L5" s="34"/>
      <c r="M5" s="34"/>
    </row>
    <row r="6" spans="1:18" s="3" customFormat="1" ht="18.75" customHeight="1" x14ac:dyDescent="0.3">
      <c r="A6" s="36" t="s">
        <v>132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8" spans="1:18" ht="21" customHeight="1" x14ac:dyDescent="0.25">
      <c r="A8" s="32" t="s">
        <v>0</v>
      </c>
      <c r="B8" s="32" t="s">
        <v>1</v>
      </c>
      <c r="C8" s="32" t="s">
        <v>2</v>
      </c>
      <c r="D8" s="32" t="s">
        <v>3</v>
      </c>
      <c r="E8" s="35" t="s">
        <v>4</v>
      </c>
      <c r="F8" s="35"/>
      <c r="G8" s="35"/>
      <c r="H8" s="35"/>
      <c r="I8" s="35"/>
      <c r="J8" s="35"/>
      <c r="K8" s="35"/>
      <c r="L8" s="32" t="s">
        <v>5</v>
      </c>
      <c r="M8" s="32" t="s">
        <v>6</v>
      </c>
    </row>
    <row r="9" spans="1:18" ht="21" customHeight="1" x14ac:dyDescent="0.25">
      <c r="A9" s="32"/>
      <c r="B9" s="32"/>
      <c r="C9" s="32"/>
      <c r="D9" s="32"/>
      <c r="E9" s="7" t="s">
        <v>7</v>
      </c>
      <c r="F9" s="7" t="s">
        <v>8</v>
      </c>
      <c r="G9" s="7" t="s">
        <v>13</v>
      </c>
      <c r="H9" s="7" t="s">
        <v>16</v>
      </c>
      <c r="I9" s="7" t="s">
        <v>17</v>
      </c>
      <c r="J9" s="18" t="s">
        <v>140</v>
      </c>
      <c r="K9" s="7" t="s">
        <v>9</v>
      </c>
      <c r="L9" s="32"/>
      <c r="M9" s="32"/>
    </row>
    <row r="10" spans="1:18" ht="24" x14ac:dyDescent="0.25">
      <c r="A10" s="30" t="s">
        <v>18</v>
      </c>
      <c r="B10" s="30" t="s">
        <v>19</v>
      </c>
      <c r="C10" s="31" t="s">
        <v>141</v>
      </c>
      <c r="D10" s="8" t="s">
        <v>12</v>
      </c>
      <c r="E10" s="9">
        <f>SUM(E11:E12)</f>
        <v>776594.09999999986</v>
      </c>
      <c r="F10" s="9">
        <f t="shared" ref="F10:I10" si="0">SUM(F11:F12)</f>
        <v>840821.6</v>
      </c>
      <c r="G10" s="9">
        <f t="shared" si="0"/>
        <v>1013792.7000000001</v>
      </c>
      <c r="H10" s="9">
        <f t="shared" ref="H10" si="1">SUM(H11:H12)</f>
        <v>1314107.2000000002</v>
      </c>
      <c r="I10" s="9">
        <f t="shared" si="0"/>
        <v>1150802.6000000001</v>
      </c>
      <c r="J10" s="9">
        <f t="shared" ref="J10" si="2">SUM(J11:J12)</f>
        <v>1127504.6000000001</v>
      </c>
      <c r="K10" s="9">
        <f>SUM(E10:J10)</f>
        <v>6223622.8000000007</v>
      </c>
      <c r="L10" s="30" t="s">
        <v>21</v>
      </c>
      <c r="M10" s="33" t="s">
        <v>22</v>
      </c>
    </row>
    <row r="11" spans="1:18" ht="27" customHeight="1" x14ac:dyDescent="0.25">
      <c r="A11" s="30"/>
      <c r="B11" s="30"/>
      <c r="C11" s="31"/>
      <c r="D11" s="8" t="s">
        <v>11</v>
      </c>
      <c r="E11" s="9">
        <f>E14+E17</f>
        <v>583528.89999999991</v>
      </c>
      <c r="F11" s="9">
        <f t="shared" ref="F11:I12" si="3">F14+F17</f>
        <v>613651</v>
      </c>
      <c r="G11" s="9">
        <f t="shared" si="3"/>
        <v>745456.3</v>
      </c>
      <c r="H11" s="9">
        <f t="shared" si="3"/>
        <v>975633.3</v>
      </c>
      <c r="I11" s="9">
        <f t="shared" si="3"/>
        <v>932089.4</v>
      </c>
      <c r="J11" s="9">
        <f t="shared" ref="J11" si="4">J14+J17</f>
        <v>932089.4</v>
      </c>
      <c r="K11" s="9">
        <f t="shared" ref="K11:K34" si="5">SUM(E11:J11)</f>
        <v>4782448.3</v>
      </c>
      <c r="L11" s="30"/>
      <c r="M11" s="33"/>
    </row>
    <row r="12" spans="1:18" ht="24" x14ac:dyDescent="0.25">
      <c r="A12" s="30"/>
      <c r="B12" s="30"/>
      <c r="C12" s="31"/>
      <c r="D12" s="8" t="s">
        <v>127</v>
      </c>
      <c r="E12" s="9">
        <f>E15+E18</f>
        <v>193065.2</v>
      </c>
      <c r="F12" s="9">
        <f t="shared" ref="F12:I12" si="6">F15+F18</f>
        <v>227170.6</v>
      </c>
      <c r="G12" s="9">
        <f t="shared" si="6"/>
        <v>268336.40000000002</v>
      </c>
      <c r="H12" s="9">
        <f t="shared" si="3"/>
        <v>338473.9</v>
      </c>
      <c r="I12" s="9">
        <f t="shared" si="6"/>
        <v>218713.2</v>
      </c>
      <c r="J12" s="9">
        <f t="shared" ref="J12" si="7">J15+J18</f>
        <v>195415.2</v>
      </c>
      <c r="K12" s="9">
        <f t="shared" si="5"/>
        <v>1441174.5</v>
      </c>
      <c r="L12" s="30"/>
      <c r="M12" s="33"/>
    </row>
    <row r="13" spans="1:18" ht="24.75" customHeight="1" x14ac:dyDescent="0.25">
      <c r="A13" s="30" t="s">
        <v>23</v>
      </c>
      <c r="B13" s="30" t="s">
        <v>24</v>
      </c>
      <c r="C13" s="31" t="s">
        <v>141</v>
      </c>
      <c r="D13" s="8" t="s">
        <v>12</v>
      </c>
      <c r="E13" s="9">
        <f>SUM(E14:E15)</f>
        <v>757024.79999999993</v>
      </c>
      <c r="F13" s="9">
        <f t="shared" ref="F13:I13" si="8">SUM(F14:F15)</f>
        <v>824416.2</v>
      </c>
      <c r="G13" s="9">
        <f t="shared" si="8"/>
        <v>980723.3</v>
      </c>
      <c r="H13" s="9">
        <f t="shared" ref="H13" si="9">SUM(H14:H15)</f>
        <v>1314107.2000000002</v>
      </c>
      <c r="I13" s="9">
        <f t="shared" si="8"/>
        <v>1150802.6000000001</v>
      </c>
      <c r="J13" s="9">
        <f t="shared" ref="J13" si="10">SUM(J14:J15)</f>
        <v>1127504.6000000001</v>
      </c>
      <c r="K13" s="9">
        <f t="shared" si="5"/>
        <v>6154578.6999999993</v>
      </c>
      <c r="L13" s="30" t="s">
        <v>25</v>
      </c>
      <c r="M13" s="33" t="s">
        <v>22</v>
      </c>
    </row>
    <row r="14" spans="1:18" ht="30" customHeight="1" x14ac:dyDescent="0.25">
      <c r="A14" s="30"/>
      <c r="B14" s="30"/>
      <c r="C14" s="31"/>
      <c r="D14" s="8" t="s">
        <v>11</v>
      </c>
      <c r="E14" s="9">
        <v>564961.69999999995</v>
      </c>
      <c r="F14" s="9">
        <v>598852.6</v>
      </c>
      <c r="G14" s="9">
        <v>714705.4</v>
      </c>
      <c r="H14" s="9">
        <v>975633.3</v>
      </c>
      <c r="I14" s="9">
        <v>932089.4</v>
      </c>
      <c r="J14" s="9">
        <v>932089.4</v>
      </c>
      <c r="K14" s="9">
        <f t="shared" si="5"/>
        <v>4718331.8</v>
      </c>
      <c r="L14" s="30"/>
      <c r="M14" s="33"/>
    </row>
    <row r="15" spans="1:18" ht="30" customHeight="1" x14ac:dyDescent="0.25">
      <c r="A15" s="30"/>
      <c r="B15" s="30"/>
      <c r="C15" s="31"/>
      <c r="D15" s="8" t="s">
        <v>127</v>
      </c>
      <c r="E15" s="9">
        <v>192063.1</v>
      </c>
      <c r="F15" s="9">
        <v>225563.6</v>
      </c>
      <c r="G15" s="9">
        <v>266017.90000000002</v>
      </c>
      <c r="H15" s="9">
        <v>338473.9</v>
      </c>
      <c r="I15" s="9">
        <v>218713.2</v>
      </c>
      <c r="J15" s="9">
        <v>195415.2</v>
      </c>
      <c r="K15" s="9">
        <f t="shared" si="5"/>
        <v>1436246.9000000001</v>
      </c>
      <c r="L15" s="30"/>
      <c r="M15" s="33"/>
    </row>
    <row r="16" spans="1:18" ht="44.25" customHeight="1" x14ac:dyDescent="0.25">
      <c r="A16" s="30" t="s">
        <v>26</v>
      </c>
      <c r="B16" s="30" t="s">
        <v>27</v>
      </c>
      <c r="C16" s="31" t="s">
        <v>141</v>
      </c>
      <c r="D16" s="8" t="s">
        <v>12</v>
      </c>
      <c r="E16" s="9">
        <f>SUM(E17:E18)</f>
        <v>19569.3</v>
      </c>
      <c r="F16" s="9">
        <f t="shared" ref="F16" si="11">SUM(F17:F18)</f>
        <v>16405.400000000001</v>
      </c>
      <c r="G16" s="9">
        <f t="shared" ref="G16" si="12">SUM(G17:G18)</f>
        <v>33069.4</v>
      </c>
      <c r="H16" s="9">
        <f t="shared" ref="H16" si="13">SUM(H17:H18)</f>
        <v>0</v>
      </c>
      <c r="I16" s="9">
        <f t="shared" ref="I16:J16" si="14">SUM(I17:I18)</f>
        <v>0</v>
      </c>
      <c r="J16" s="9">
        <f t="shared" si="14"/>
        <v>0</v>
      </c>
      <c r="K16" s="9">
        <f t="shared" si="5"/>
        <v>69044.100000000006</v>
      </c>
      <c r="L16" s="30" t="s">
        <v>25</v>
      </c>
      <c r="M16" s="39" t="s">
        <v>177</v>
      </c>
    </row>
    <row r="17" spans="1:13" ht="44.25" customHeight="1" x14ac:dyDescent="0.25">
      <c r="A17" s="30"/>
      <c r="B17" s="30"/>
      <c r="C17" s="31"/>
      <c r="D17" s="8" t="s">
        <v>11</v>
      </c>
      <c r="E17" s="9">
        <v>18567.2</v>
      </c>
      <c r="F17" s="9">
        <v>14798.4</v>
      </c>
      <c r="G17" s="9">
        <v>30750.9</v>
      </c>
      <c r="H17" s="9"/>
      <c r="I17" s="9"/>
      <c r="J17" s="9"/>
      <c r="K17" s="9">
        <f t="shared" si="5"/>
        <v>64116.5</v>
      </c>
      <c r="L17" s="30"/>
      <c r="M17" s="40"/>
    </row>
    <row r="18" spans="1:13" ht="53.25" customHeight="1" x14ac:dyDescent="0.25">
      <c r="A18" s="30"/>
      <c r="B18" s="30"/>
      <c r="C18" s="31"/>
      <c r="D18" s="8" t="s">
        <v>127</v>
      </c>
      <c r="E18" s="9">
        <v>1002.1</v>
      </c>
      <c r="F18" s="9">
        <v>1607</v>
      </c>
      <c r="G18" s="9">
        <v>2318.5</v>
      </c>
      <c r="H18" s="9"/>
      <c r="I18" s="9"/>
      <c r="J18" s="9"/>
      <c r="K18" s="9">
        <f t="shared" si="5"/>
        <v>4927.6000000000004</v>
      </c>
      <c r="L18" s="30"/>
      <c r="M18" s="41"/>
    </row>
    <row r="19" spans="1:13" ht="24" x14ac:dyDescent="0.25">
      <c r="A19" s="30" t="s">
        <v>28</v>
      </c>
      <c r="B19" s="30" t="s">
        <v>29</v>
      </c>
      <c r="C19" s="31" t="s">
        <v>141</v>
      </c>
      <c r="D19" s="8" t="s">
        <v>12</v>
      </c>
      <c r="E19" s="9">
        <f>SUM(E20:E21)</f>
        <v>9286.7999999999993</v>
      </c>
      <c r="F19" s="9">
        <f t="shared" ref="F19" si="15">SUM(F20:F21)</f>
        <v>0</v>
      </c>
      <c r="G19" s="9">
        <f t="shared" ref="G19" si="16">SUM(G20:G21)</f>
        <v>0</v>
      </c>
      <c r="H19" s="9">
        <f t="shared" ref="H19" si="17">SUM(H20:H21)</f>
        <v>0</v>
      </c>
      <c r="I19" s="9">
        <f t="shared" ref="I19:J19" si="18">SUM(I20:I21)</f>
        <v>0</v>
      </c>
      <c r="J19" s="9">
        <f t="shared" si="18"/>
        <v>0</v>
      </c>
      <c r="K19" s="9">
        <f t="shared" si="5"/>
        <v>9286.7999999999993</v>
      </c>
      <c r="L19" s="30" t="s">
        <v>30</v>
      </c>
      <c r="M19" s="33" t="s">
        <v>22</v>
      </c>
    </row>
    <row r="20" spans="1:13" ht="24" x14ac:dyDescent="0.25">
      <c r="A20" s="30"/>
      <c r="B20" s="30"/>
      <c r="C20" s="31"/>
      <c r="D20" s="8" t="s">
        <v>11</v>
      </c>
      <c r="E20" s="9">
        <v>9286.7999999999993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f t="shared" si="5"/>
        <v>9286.7999999999993</v>
      </c>
      <c r="L20" s="30"/>
      <c r="M20" s="33"/>
    </row>
    <row r="21" spans="1:13" ht="24" x14ac:dyDescent="0.25">
      <c r="A21" s="30"/>
      <c r="B21" s="30"/>
      <c r="C21" s="31"/>
      <c r="D21" s="8" t="s">
        <v>127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f t="shared" si="5"/>
        <v>0</v>
      </c>
      <c r="L21" s="30"/>
      <c r="M21" s="33"/>
    </row>
    <row r="22" spans="1:13" ht="24" x14ac:dyDescent="0.25">
      <c r="A22" s="30" t="s">
        <v>31</v>
      </c>
      <c r="B22" s="30" t="s">
        <v>32</v>
      </c>
      <c r="C22" s="31" t="s">
        <v>141</v>
      </c>
      <c r="D22" s="8" t="s">
        <v>12</v>
      </c>
      <c r="E22" s="9">
        <f>SUM(E23:E24)</f>
        <v>0</v>
      </c>
      <c r="F22" s="9">
        <f t="shared" ref="F22" si="19">SUM(F23:F24)</f>
        <v>194.1</v>
      </c>
      <c r="G22" s="9">
        <f t="shared" ref="G22" si="20">SUM(G23:G24)</f>
        <v>356.3</v>
      </c>
      <c r="H22" s="9">
        <f t="shared" ref="H22" si="21">SUM(H23:H24)</f>
        <v>673.9</v>
      </c>
      <c r="I22" s="9">
        <f t="shared" ref="I22:J22" si="22">SUM(I23:I24)</f>
        <v>0</v>
      </c>
      <c r="J22" s="9">
        <f t="shared" si="22"/>
        <v>0</v>
      </c>
      <c r="K22" s="9">
        <f t="shared" si="5"/>
        <v>1224.3</v>
      </c>
      <c r="L22" s="30" t="s">
        <v>21</v>
      </c>
      <c r="M22" s="30" t="s">
        <v>33</v>
      </c>
    </row>
    <row r="23" spans="1:13" ht="24" x14ac:dyDescent="0.25">
      <c r="A23" s="30"/>
      <c r="B23" s="30"/>
      <c r="C23" s="31"/>
      <c r="D23" s="8" t="s">
        <v>11</v>
      </c>
      <c r="E23" s="9">
        <v>0</v>
      </c>
      <c r="F23" s="9">
        <v>0</v>
      </c>
      <c r="G23" s="9">
        <v>50</v>
      </c>
      <c r="H23" s="9">
        <v>60</v>
      </c>
      <c r="I23" s="9">
        <v>0</v>
      </c>
      <c r="J23" s="9">
        <v>0</v>
      </c>
      <c r="K23" s="9">
        <f t="shared" si="5"/>
        <v>110</v>
      </c>
      <c r="L23" s="30"/>
      <c r="M23" s="30"/>
    </row>
    <row r="24" spans="1:13" ht="24" x14ac:dyDescent="0.25">
      <c r="A24" s="30"/>
      <c r="B24" s="30"/>
      <c r="C24" s="31"/>
      <c r="D24" s="8" t="s">
        <v>127</v>
      </c>
      <c r="E24" s="9">
        <v>0</v>
      </c>
      <c r="F24" s="9">
        <v>194.1</v>
      </c>
      <c r="G24" s="9">
        <v>306.3</v>
      </c>
      <c r="H24" s="9">
        <v>613.9</v>
      </c>
      <c r="I24" s="9">
        <v>0</v>
      </c>
      <c r="J24" s="9">
        <v>0</v>
      </c>
      <c r="K24" s="9">
        <f t="shared" si="5"/>
        <v>1114.3</v>
      </c>
      <c r="L24" s="30"/>
      <c r="M24" s="30"/>
    </row>
    <row r="25" spans="1:13" ht="24" x14ac:dyDescent="0.25">
      <c r="A25" s="30" t="s">
        <v>34</v>
      </c>
      <c r="B25" s="30" t="s">
        <v>35</v>
      </c>
      <c r="C25" s="31" t="s">
        <v>141</v>
      </c>
      <c r="D25" s="8" t="s">
        <v>12</v>
      </c>
      <c r="E25" s="9">
        <f>SUM(E26:E27)</f>
        <v>555</v>
      </c>
      <c r="F25" s="9">
        <f t="shared" ref="F25" si="23">SUM(F26:F27)</f>
        <v>3330</v>
      </c>
      <c r="G25" s="9">
        <f t="shared" ref="G25" si="24">SUM(G26:G27)</f>
        <v>4394.8999999999996</v>
      </c>
      <c r="H25" s="9">
        <f t="shared" ref="H25" si="25">SUM(H26:H27)</f>
        <v>3948.5</v>
      </c>
      <c r="I25" s="9">
        <f t="shared" ref="I25:J25" si="26">SUM(I26:I27)</f>
        <v>0</v>
      </c>
      <c r="J25" s="9">
        <f t="shared" si="26"/>
        <v>0</v>
      </c>
      <c r="K25" s="9">
        <f t="shared" si="5"/>
        <v>12228.4</v>
      </c>
      <c r="L25" s="30" t="s">
        <v>21</v>
      </c>
      <c r="M25" s="30" t="s">
        <v>36</v>
      </c>
    </row>
    <row r="26" spans="1:13" ht="24" x14ac:dyDescent="0.25">
      <c r="A26" s="30"/>
      <c r="B26" s="30"/>
      <c r="C26" s="31"/>
      <c r="D26" s="8" t="s">
        <v>11</v>
      </c>
      <c r="E26" s="9">
        <v>470</v>
      </c>
      <c r="F26" s="9">
        <v>474.4</v>
      </c>
      <c r="G26" s="9">
        <v>955</v>
      </c>
      <c r="H26" s="9">
        <v>116</v>
      </c>
      <c r="I26" s="9">
        <v>0</v>
      </c>
      <c r="J26" s="9">
        <v>0</v>
      </c>
      <c r="K26" s="9">
        <f t="shared" si="5"/>
        <v>2015.4</v>
      </c>
      <c r="L26" s="30"/>
      <c r="M26" s="30"/>
    </row>
    <row r="27" spans="1:13" ht="24" x14ac:dyDescent="0.25">
      <c r="A27" s="30"/>
      <c r="B27" s="30"/>
      <c r="C27" s="31"/>
      <c r="D27" s="8" t="s">
        <v>127</v>
      </c>
      <c r="E27" s="9">
        <v>85</v>
      </c>
      <c r="F27" s="9">
        <v>2855.6</v>
      </c>
      <c r="G27" s="9">
        <v>3439.9</v>
      </c>
      <c r="H27" s="9">
        <v>3832.5</v>
      </c>
      <c r="I27" s="9">
        <v>0</v>
      </c>
      <c r="J27" s="9">
        <v>0</v>
      </c>
      <c r="K27" s="9">
        <f t="shared" si="5"/>
        <v>10213</v>
      </c>
      <c r="L27" s="30"/>
      <c r="M27" s="30"/>
    </row>
    <row r="28" spans="1:13" ht="24" x14ac:dyDescent="0.25">
      <c r="A28" s="30" t="s">
        <v>37</v>
      </c>
      <c r="B28" s="30" t="s">
        <v>38</v>
      </c>
      <c r="C28" s="31" t="s">
        <v>141</v>
      </c>
      <c r="D28" s="8" t="s">
        <v>12</v>
      </c>
      <c r="E28" s="9">
        <f>SUM(E29:E30)</f>
        <v>625.79999999999995</v>
      </c>
      <c r="F28" s="9">
        <f t="shared" ref="F28" si="27">SUM(F29:F30)</f>
        <v>1222</v>
      </c>
      <c r="G28" s="9">
        <f t="shared" ref="G28" si="28">SUM(G29:G30)</f>
        <v>1238.9000000000001</v>
      </c>
      <c r="H28" s="9">
        <f t="shared" ref="H28" si="29">SUM(H29:H30)</f>
        <v>1031.3</v>
      </c>
      <c r="I28" s="9">
        <f t="shared" ref="I28:J28" si="30">SUM(I29:I30)</f>
        <v>0</v>
      </c>
      <c r="J28" s="9">
        <f t="shared" si="30"/>
        <v>0</v>
      </c>
      <c r="K28" s="9">
        <f t="shared" si="5"/>
        <v>4118</v>
      </c>
      <c r="L28" s="30" t="s">
        <v>21</v>
      </c>
      <c r="M28" s="30" t="s">
        <v>36</v>
      </c>
    </row>
    <row r="29" spans="1:13" ht="24" x14ac:dyDescent="0.25">
      <c r="A29" s="30"/>
      <c r="B29" s="30"/>
      <c r="C29" s="31"/>
      <c r="D29" s="8" t="s">
        <v>11</v>
      </c>
      <c r="E29" s="9">
        <v>20</v>
      </c>
      <c r="F29" s="9">
        <v>296.3</v>
      </c>
      <c r="G29" s="9">
        <v>244.7</v>
      </c>
      <c r="H29" s="9">
        <v>180</v>
      </c>
      <c r="I29" s="9">
        <v>0</v>
      </c>
      <c r="J29" s="9">
        <v>0</v>
      </c>
      <c r="K29" s="9">
        <f t="shared" si="5"/>
        <v>741</v>
      </c>
      <c r="L29" s="30"/>
      <c r="M29" s="30"/>
    </row>
    <row r="30" spans="1:13" ht="24" x14ac:dyDescent="0.25">
      <c r="A30" s="30"/>
      <c r="B30" s="30"/>
      <c r="C30" s="31"/>
      <c r="D30" s="8" t="s">
        <v>127</v>
      </c>
      <c r="E30" s="9">
        <v>605.79999999999995</v>
      </c>
      <c r="F30" s="9">
        <v>925.7</v>
      </c>
      <c r="G30" s="9">
        <v>994.2</v>
      </c>
      <c r="H30" s="9">
        <v>851.3</v>
      </c>
      <c r="I30" s="9">
        <v>0</v>
      </c>
      <c r="J30" s="9">
        <v>0</v>
      </c>
      <c r="K30" s="9">
        <f t="shared" si="5"/>
        <v>3377</v>
      </c>
      <c r="L30" s="30"/>
      <c r="M30" s="30"/>
    </row>
    <row r="31" spans="1:13" ht="31.5" customHeight="1" x14ac:dyDescent="0.25">
      <c r="A31" s="30" t="s">
        <v>39</v>
      </c>
      <c r="B31" s="30" t="s">
        <v>40</v>
      </c>
      <c r="C31" s="31" t="s">
        <v>141</v>
      </c>
      <c r="D31" s="8" t="s">
        <v>12</v>
      </c>
      <c r="E31" s="9">
        <f>SUM(E32)</f>
        <v>0</v>
      </c>
      <c r="F31" s="9">
        <f t="shared" ref="F31:J31" si="31">SUM(F32)</f>
        <v>49237.2</v>
      </c>
      <c r="G31" s="9">
        <f t="shared" si="31"/>
        <v>66196</v>
      </c>
      <c r="H31" s="9">
        <f>SUM(H32)</f>
        <v>35984.300000000003</v>
      </c>
      <c r="I31" s="9">
        <f t="shared" si="31"/>
        <v>0</v>
      </c>
      <c r="J31" s="9">
        <f t="shared" si="31"/>
        <v>0</v>
      </c>
      <c r="K31" s="9">
        <f t="shared" si="5"/>
        <v>151417.5</v>
      </c>
      <c r="L31" s="30" t="s">
        <v>21</v>
      </c>
      <c r="M31" s="30" t="s">
        <v>41</v>
      </c>
    </row>
    <row r="32" spans="1:13" ht="31.5" customHeight="1" x14ac:dyDescent="0.25">
      <c r="A32" s="30"/>
      <c r="B32" s="30"/>
      <c r="C32" s="31"/>
      <c r="D32" s="8" t="s">
        <v>127</v>
      </c>
      <c r="E32" s="9">
        <v>0</v>
      </c>
      <c r="F32" s="9">
        <v>49237.2</v>
      </c>
      <c r="G32" s="9">
        <v>66196</v>
      </c>
      <c r="H32" s="9">
        <v>35984.300000000003</v>
      </c>
      <c r="I32" s="9">
        <v>0</v>
      </c>
      <c r="J32" s="9">
        <v>0</v>
      </c>
      <c r="K32" s="9">
        <f t="shared" si="5"/>
        <v>151417.5</v>
      </c>
      <c r="L32" s="30"/>
      <c r="M32" s="30"/>
    </row>
    <row r="33" spans="1:13" ht="24" x14ac:dyDescent="0.25">
      <c r="A33" s="37" t="s">
        <v>42</v>
      </c>
      <c r="B33" s="37"/>
      <c r="C33" s="37"/>
      <c r="D33" s="17" t="s">
        <v>12</v>
      </c>
      <c r="E33" s="9">
        <f>SUM(E34:E35)</f>
        <v>787061.7</v>
      </c>
      <c r="F33" s="9">
        <f t="shared" ref="F33" si="32">SUM(F34:F35)</f>
        <v>894804.89999999991</v>
      </c>
      <c r="G33" s="9">
        <f t="shared" ref="G33" si="33">SUM(G34:G35)</f>
        <v>1085978.8</v>
      </c>
      <c r="H33" s="9">
        <f t="shared" ref="H33" si="34">SUM(H34:H35)</f>
        <v>1355745.2000000002</v>
      </c>
      <c r="I33" s="9">
        <f t="shared" ref="I33:J33" si="35">SUM(I34:I35)</f>
        <v>1150802.6000000001</v>
      </c>
      <c r="J33" s="9">
        <f t="shared" si="35"/>
        <v>1127504.6000000001</v>
      </c>
      <c r="K33" s="9">
        <f t="shared" si="5"/>
        <v>6401897.8000000007</v>
      </c>
      <c r="L33" s="38"/>
      <c r="M33" s="38"/>
    </row>
    <row r="34" spans="1:13" ht="24" x14ac:dyDescent="0.25">
      <c r="A34" s="37"/>
      <c r="B34" s="37"/>
      <c r="C34" s="37"/>
      <c r="D34" s="17" t="s">
        <v>11</v>
      </c>
      <c r="E34" s="9">
        <f>E29+E26+E23+E20+E11</f>
        <v>593305.69999999995</v>
      </c>
      <c r="F34" s="9">
        <f t="shared" ref="F34:I34" si="36">F29+F26+F23+F20+F11</f>
        <v>614421.69999999995</v>
      </c>
      <c r="G34" s="9">
        <f t="shared" si="36"/>
        <v>746706</v>
      </c>
      <c r="H34" s="9">
        <f t="shared" si="36"/>
        <v>975989.3</v>
      </c>
      <c r="I34" s="9">
        <f t="shared" si="36"/>
        <v>932089.4</v>
      </c>
      <c r="J34" s="9">
        <f t="shared" ref="J34" si="37">J29+J26+J23+J20+J11</f>
        <v>932089.4</v>
      </c>
      <c r="K34" s="9">
        <f t="shared" si="5"/>
        <v>4794601.5</v>
      </c>
      <c r="L34" s="38"/>
      <c r="M34" s="38"/>
    </row>
    <row r="35" spans="1:13" ht="24" x14ac:dyDescent="0.25">
      <c r="A35" s="37"/>
      <c r="B35" s="37"/>
      <c r="C35" s="37"/>
      <c r="D35" s="17" t="s">
        <v>127</v>
      </c>
      <c r="E35" s="9">
        <f>E30+E27+E24+E21+E12+E32</f>
        <v>193756</v>
      </c>
      <c r="F35" s="9">
        <f t="shared" ref="F35:I35" si="38">F30+F27+F24+F21+F12+F32</f>
        <v>280383.2</v>
      </c>
      <c r="G35" s="9">
        <f t="shared" si="38"/>
        <v>339272.80000000005</v>
      </c>
      <c r="H35" s="9">
        <f t="shared" si="38"/>
        <v>379755.9</v>
      </c>
      <c r="I35" s="9">
        <f t="shared" si="38"/>
        <v>218713.2</v>
      </c>
      <c r="J35" s="9">
        <f t="shared" ref="J35" si="39">J30+J27+J24+J21+J12+J32</f>
        <v>195415.2</v>
      </c>
      <c r="K35" s="9">
        <f t="shared" ref="K35" si="40">SUM(E35:J35)</f>
        <v>1607296.2999999998</v>
      </c>
      <c r="L35" s="38"/>
      <c r="M35" s="38"/>
    </row>
  </sheetData>
  <mergeCells count="54">
    <mergeCell ref="L31:L32"/>
    <mergeCell ref="M31:M32"/>
    <mergeCell ref="A33:C35"/>
    <mergeCell ref="L33:M35"/>
    <mergeCell ref="M16:M18"/>
    <mergeCell ref="L25:L27"/>
    <mergeCell ref="M25:M27"/>
    <mergeCell ref="A28:A30"/>
    <mergeCell ref="B28:B30"/>
    <mergeCell ref="C28:C30"/>
    <mergeCell ref="L28:L30"/>
    <mergeCell ref="M28:M30"/>
    <mergeCell ref="L19:L21"/>
    <mergeCell ref="M19:M21"/>
    <mergeCell ref="A22:A24"/>
    <mergeCell ref="B22:B24"/>
    <mergeCell ref="L22:L24"/>
    <mergeCell ref="M22:M24"/>
    <mergeCell ref="L13:L15"/>
    <mergeCell ref="M13:M15"/>
    <mergeCell ref="L16:L18"/>
    <mergeCell ref="B16:B18"/>
    <mergeCell ref="C16:C18"/>
    <mergeCell ref="L5:M5"/>
    <mergeCell ref="L8:L9"/>
    <mergeCell ref="A13:A15"/>
    <mergeCell ref="B13:B15"/>
    <mergeCell ref="C13:C15"/>
    <mergeCell ref="D8:D9"/>
    <mergeCell ref="E8:K8"/>
    <mergeCell ref="A6:M6"/>
    <mergeCell ref="A31:A32"/>
    <mergeCell ref="B31:B32"/>
    <mergeCell ref="C31:C32"/>
    <mergeCell ref="A19:A21"/>
    <mergeCell ref="B19:B21"/>
    <mergeCell ref="C19:C21"/>
    <mergeCell ref="C22:C24"/>
    <mergeCell ref="L1:M1"/>
    <mergeCell ref="L3:M3"/>
    <mergeCell ref="L4:M4"/>
    <mergeCell ref="A25:A27"/>
    <mergeCell ref="B25:B27"/>
    <mergeCell ref="C25:C27"/>
    <mergeCell ref="M8:M9"/>
    <mergeCell ref="A10:A12"/>
    <mergeCell ref="B10:B12"/>
    <mergeCell ref="C10:C12"/>
    <mergeCell ref="L10:L12"/>
    <mergeCell ref="M10:M12"/>
    <mergeCell ref="A8:A9"/>
    <mergeCell ref="B8:B9"/>
    <mergeCell ref="C8:C9"/>
    <mergeCell ref="A16:A18"/>
  </mergeCells>
  <pageMargins left="0.23622047244094491" right="0.15748031496062992" top="0.11811023622047245" bottom="0.19685039370078741" header="0" footer="0"/>
  <pageSetup paperSize="9" scale="5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view="pageBreakPreview" topLeftCell="G1" zoomScaleSheetLayoutView="100" workbookViewId="0">
      <selection activeCell="L4" sqref="L4:M4"/>
    </sheetView>
  </sheetViews>
  <sheetFormatPr defaultRowHeight="15" x14ac:dyDescent="0.25"/>
  <cols>
    <col min="1" max="1" width="3.85546875" style="5" customWidth="1"/>
    <col min="2" max="2" width="27.140625" style="5" customWidth="1"/>
    <col min="3" max="3" width="8.42578125" style="4" customWidth="1"/>
    <col min="4" max="4" width="16.140625" style="4" customWidth="1"/>
    <col min="5" max="5" width="15.42578125" style="4" customWidth="1"/>
    <col min="6" max="6" width="14.85546875" style="4" customWidth="1"/>
    <col min="7" max="7" width="15.140625" style="4" customWidth="1"/>
    <col min="8" max="8" width="15.85546875" style="4" customWidth="1"/>
    <col min="9" max="10" width="17.5703125" style="4" customWidth="1"/>
    <col min="11" max="11" width="17.140625" style="4" customWidth="1"/>
    <col min="12" max="12" width="28.5703125" style="6" customWidth="1"/>
    <col min="13" max="13" width="36.42578125" style="4" customWidth="1"/>
    <col min="14" max="16384" width="9.140625" style="4"/>
  </cols>
  <sheetData>
    <row r="1" spans="1:13" ht="42.75" customHeight="1" x14ac:dyDescent="0.25">
      <c r="G1" s="10"/>
      <c r="H1" s="10"/>
      <c r="I1" s="10"/>
      <c r="J1" s="10"/>
      <c r="K1" s="10"/>
      <c r="L1" s="27" t="s">
        <v>181</v>
      </c>
      <c r="M1" s="27"/>
    </row>
    <row r="2" spans="1:13" ht="10.5" customHeight="1" x14ac:dyDescent="0.25">
      <c r="G2" s="10"/>
      <c r="H2" s="10"/>
      <c r="I2" s="10"/>
      <c r="J2" s="10"/>
      <c r="K2" s="10"/>
      <c r="L2" s="11"/>
      <c r="M2" s="11"/>
    </row>
    <row r="3" spans="1:13" s="2" customFormat="1" ht="16.5" x14ac:dyDescent="0.25">
      <c r="A3" s="1"/>
      <c r="B3" s="1"/>
      <c r="H3" s="12"/>
      <c r="I3" s="12"/>
      <c r="J3" s="12"/>
      <c r="K3" s="12"/>
      <c r="L3" s="28" t="s">
        <v>15</v>
      </c>
      <c r="M3" s="28"/>
    </row>
    <row r="4" spans="1:13" s="2" customFormat="1" ht="27" customHeight="1" x14ac:dyDescent="0.25">
      <c r="A4" s="1"/>
      <c r="B4" s="1"/>
      <c r="H4" s="12"/>
      <c r="I4" s="12"/>
      <c r="J4" s="12"/>
      <c r="K4" s="12"/>
      <c r="L4" s="29" t="s">
        <v>43</v>
      </c>
      <c r="M4" s="29"/>
    </row>
    <row r="5" spans="1:13" ht="6.75" customHeight="1" x14ac:dyDescent="0.25">
      <c r="L5" s="34"/>
      <c r="M5" s="34"/>
    </row>
    <row r="6" spans="1:13" s="3" customFormat="1" ht="20.25" customHeight="1" x14ac:dyDescent="0.3">
      <c r="A6" s="36" t="s">
        <v>132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 hidden="1" x14ac:dyDescent="0.25"/>
    <row r="8" spans="1:13" ht="20.25" customHeight="1" x14ac:dyDescent="0.25">
      <c r="A8" s="32" t="s">
        <v>0</v>
      </c>
      <c r="B8" s="32" t="s">
        <v>1</v>
      </c>
      <c r="C8" s="32" t="s">
        <v>2</v>
      </c>
      <c r="D8" s="32" t="s">
        <v>3</v>
      </c>
      <c r="E8" s="35" t="s">
        <v>4</v>
      </c>
      <c r="F8" s="35"/>
      <c r="G8" s="35"/>
      <c r="H8" s="35"/>
      <c r="I8" s="35"/>
      <c r="J8" s="35"/>
      <c r="K8" s="35"/>
      <c r="L8" s="32" t="s">
        <v>5</v>
      </c>
      <c r="M8" s="32" t="s">
        <v>6</v>
      </c>
    </row>
    <row r="9" spans="1:13" x14ac:dyDescent="0.25">
      <c r="A9" s="32"/>
      <c r="B9" s="32"/>
      <c r="C9" s="32"/>
      <c r="D9" s="32"/>
      <c r="E9" s="7" t="s">
        <v>7</v>
      </c>
      <c r="F9" s="7" t="s">
        <v>8</v>
      </c>
      <c r="G9" s="7" t="s">
        <v>13</v>
      </c>
      <c r="H9" s="7" t="s">
        <v>16</v>
      </c>
      <c r="I9" s="7" t="s">
        <v>17</v>
      </c>
      <c r="J9" s="18" t="s">
        <v>140</v>
      </c>
      <c r="K9" s="7" t="s">
        <v>9</v>
      </c>
      <c r="L9" s="32"/>
      <c r="M9" s="32"/>
    </row>
    <row r="10" spans="1:13" ht="35.25" customHeight="1" x14ac:dyDescent="0.25">
      <c r="A10" s="30" t="s">
        <v>18</v>
      </c>
      <c r="B10" s="30" t="s">
        <v>44</v>
      </c>
      <c r="C10" s="31" t="s">
        <v>141</v>
      </c>
      <c r="D10" s="8" t="s">
        <v>12</v>
      </c>
      <c r="E10" s="9">
        <f>SUM(E11:E13)</f>
        <v>1269128.7</v>
      </c>
      <c r="F10" s="9">
        <f t="shared" ref="F10:I10" si="0">SUM(F11:F13)</f>
        <v>1347219.6</v>
      </c>
      <c r="G10" s="9">
        <f t="shared" si="0"/>
        <v>1660802.4</v>
      </c>
      <c r="H10" s="24">
        <f t="shared" si="0"/>
        <v>2011531.2</v>
      </c>
      <c r="I10" s="9">
        <f t="shared" si="0"/>
        <v>1707986</v>
      </c>
      <c r="J10" s="9">
        <f t="shared" ref="J10" si="1">SUM(J11:J13)</f>
        <v>1680756.3000000003</v>
      </c>
      <c r="K10" s="9">
        <f t="shared" ref="K10:K112" si="2">SUM(E10:J10)</f>
        <v>9677424.1999999993</v>
      </c>
      <c r="L10" s="42" t="s">
        <v>45</v>
      </c>
      <c r="M10" s="42" t="s">
        <v>46</v>
      </c>
    </row>
    <row r="11" spans="1:13" ht="35.25" customHeight="1" x14ac:dyDescent="0.25">
      <c r="A11" s="30"/>
      <c r="B11" s="30"/>
      <c r="C11" s="31"/>
      <c r="D11" s="8" t="s">
        <v>10</v>
      </c>
      <c r="E11" s="9">
        <f t="shared" ref="E11:F11" si="3">E21+E25</f>
        <v>0</v>
      </c>
      <c r="F11" s="9">
        <f t="shared" si="3"/>
        <v>0</v>
      </c>
      <c r="G11" s="9">
        <f>G21+G25</f>
        <v>81763.799999999988</v>
      </c>
      <c r="H11" s="24">
        <f>H21+H25</f>
        <v>221771</v>
      </c>
      <c r="I11" s="9">
        <f t="shared" ref="I11" si="4">I21+I25</f>
        <v>214744.4</v>
      </c>
      <c r="J11" s="9">
        <f t="shared" ref="J11" si="5">J21+J25</f>
        <v>211975.09999999998</v>
      </c>
      <c r="K11" s="9">
        <f t="shared" si="2"/>
        <v>730254.29999999993</v>
      </c>
      <c r="L11" s="42"/>
      <c r="M11" s="42"/>
    </row>
    <row r="12" spans="1:13" ht="35.25" customHeight="1" x14ac:dyDescent="0.25">
      <c r="A12" s="30"/>
      <c r="B12" s="30"/>
      <c r="C12" s="31"/>
      <c r="D12" s="8" t="s">
        <v>11</v>
      </c>
      <c r="E12" s="9">
        <f t="shared" ref="E12:F12" si="6">E15+E18+E26+E22</f>
        <v>1179578.8999999999</v>
      </c>
      <c r="F12" s="9">
        <f t="shared" si="6"/>
        <v>1214520.1000000001</v>
      </c>
      <c r="G12" s="9">
        <f>G15+G18+G26+G22</f>
        <v>1414903.0999999999</v>
      </c>
      <c r="H12" s="24">
        <f t="shared" ref="H12:H13" si="7">H15+H18+H26+H22</f>
        <v>1456139</v>
      </c>
      <c r="I12" s="9">
        <f t="shared" ref="I12" si="8">I15+I18+I26+I22</f>
        <v>1388041.6</v>
      </c>
      <c r="J12" s="9">
        <f t="shared" ref="J12" si="9">J15+J18+J26+J22</f>
        <v>1388041.6</v>
      </c>
      <c r="K12" s="9">
        <f t="shared" si="2"/>
        <v>8041224.2999999989</v>
      </c>
      <c r="L12" s="42"/>
      <c r="M12" s="42"/>
    </row>
    <row r="13" spans="1:13" ht="35.25" customHeight="1" x14ac:dyDescent="0.25">
      <c r="A13" s="30"/>
      <c r="B13" s="30"/>
      <c r="C13" s="31"/>
      <c r="D13" s="8" t="s">
        <v>127</v>
      </c>
      <c r="E13" s="9">
        <f t="shared" ref="E13:F13" si="10">E16+E19+E27+E23</f>
        <v>89549.8</v>
      </c>
      <c r="F13" s="9">
        <f t="shared" si="10"/>
        <v>132699.5</v>
      </c>
      <c r="G13" s="9">
        <f>G16+G19+G27+G23</f>
        <v>164135.5</v>
      </c>
      <c r="H13" s="24">
        <f t="shared" si="7"/>
        <v>333621.2</v>
      </c>
      <c r="I13" s="9">
        <f t="shared" ref="I13" si="11">I16+I19+I27+I23</f>
        <v>105200</v>
      </c>
      <c r="J13" s="9">
        <f t="shared" ref="J13" si="12">J16+J19+J27+J23</f>
        <v>80739.600000000006</v>
      </c>
      <c r="K13" s="9">
        <f t="shared" si="2"/>
        <v>905945.59999999998</v>
      </c>
      <c r="L13" s="42"/>
      <c r="M13" s="42"/>
    </row>
    <row r="14" spans="1:13" ht="60" customHeight="1" x14ac:dyDescent="0.25">
      <c r="A14" s="30" t="s">
        <v>23</v>
      </c>
      <c r="B14" s="30" t="s">
        <v>47</v>
      </c>
      <c r="C14" s="31" t="s">
        <v>141</v>
      </c>
      <c r="D14" s="8" t="s">
        <v>12</v>
      </c>
      <c r="E14" s="9">
        <f>SUM(E15:E16)</f>
        <v>1269123</v>
      </c>
      <c r="F14" s="9">
        <f t="shared" ref="F14" si="13">SUM(F15:F16)</f>
        <v>1347219.6</v>
      </c>
      <c r="G14" s="9">
        <f t="shared" ref="G14:H14" si="14">SUM(G15:G16)</f>
        <v>1573403.4</v>
      </c>
      <c r="H14" s="24">
        <f t="shared" si="14"/>
        <v>1775733.5999999999</v>
      </c>
      <c r="I14" s="9">
        <f t="shared" ref="I14:J14" si="15">SUM(I15:I16)</f>
        <v>1466995.5</v>
      </c>
      <c r="J14" s="9">
        <f t="shared" si="15"/>
        <v>1442535.1</v>
      </c>
      <c r="K14" s="9">
        <f t="shared" si="2"/>
        <v>8875010.1999999993</v>
      </c>
      <c r="L14" s="42" t="s">
        <v>48</v>
      </c>
      <c r="M14" s="42" t="s">
        <v>46</v>
      </c>
    </row>
    <row r="15" spans="1:13" ht="60" customHeight="1" x14ac:dyDescent="0.25">
      <c r="A15" s="30"/>
      <c r="B15" s="30"/>
      <c r="C15" s="31"/>
      <c r="D15" s="8" t="s">
        <v>11</v>
      </c>
      <c r="E15" s="9">
        <v>1179578.8999999999</v>
      </c>
      <c r="F15" s="9">
        <v>1214520.1000000001</v>
      </c>
      <c r="G15" s="9">
        <v>1409267.9</v>
      </c>
      <c r="H15" s="24">
        <v>1442112.4</v>
      </c>
      <c r="I15" s="9">
        <v>1361795.5</v>
      </c>
      <c r="J15" s="9">
        <v>1361795.5</v>
      </c>
      <c r="K15" s="9">
        <f t="shared" si="2"/>
        <v>7969070.2999999998</v>
      </c>
      <c r="L15" s="42"/>
      <c r="M15" s="42"/>
    </row>
    <row r="16" spans="1:13" ht="60" customHeight="1" x14ac:dyDescent="0.25">
      <c r="A16" s="30"/>
      <c r="B16" s="30"/>
      <c r="C16" s="31"/>
      <c r="D16" s="8" t="s">
        <v>127</v>
      </c>
      <c r="E16" s="9">
        <v>89544.1</v>
      </c>
      <c r="F16" s="9">
        <v>132699.5</v>
      </c>
      <c r="G16" s="9">
        <v>164135.5</v>
      </c>
      <c r="H16" s="24">
        <f>333732.9-111.7</f>
        <v>333621.2</v>
      </c>
      <c r="I16" s="9">
        <v>105200</v>
      </c>
      <c r="J16" s="9">
        <v>80739.600000000006</v>
      </c>
      <c r="K16" s="9">
        <f t="shared" si="2"/>
        <v>905939.9</v>
      </c>
      <c r="L16" s="42"/>
      <c r="M16" s="42"/>
    </row>
    <row r="17" spans="1:13" ht="48" customHeight="1" x14ac:dyDescent="0.25">
      <c r="A17" s="30" t="s">
        <v>26</v>
      </c>
      <c r="B17" s="30" t="s">
        <v>27</v>
      </c>
      <c r="C17" s="31" t="s">
        <v>141</v>
      </c>
      <c r="D17" s="8" t="s">
        <v>12</v>
      </c>
      <c r="E17" s="9">
        <f>SUM(E18:E19)</f>
        <v>5.7</v>
      </c>
      <c r="F17" s="9">
        <f t="shared" ref="F17" si="16">SUM(F18:F19)</f>
        <v>0</v>
      </c>
      <c r="G17" s="9">
        <f t="shared" ref="G17:H17" si="17">SUM(G18:G19)</f>
        <v>0</v>
      </c>
      <c r="H17" s="24">
        <f t="shared" si="17"/>
        <v>0</v>
      </c>
      <c r="I17" s="9">
        <f t="shared" ref="I17:J17" si="18">SUM(I18:I19)</f>
        <v>0</v>
      </c>
      <c r="J17" s="9">
        <f t="shared" si="18"/>
        <v>0</v>
      </c>
      <c r="K17" s="9">
        <f t="shared" si="2"/>
        <v>5.7</v>
      </c>
      <c r="L17" s="42" t="s">
        <v>48</v>
      </c>
      <c r="M17" s="42" t="s">
        <v>178</v>
      </c>
    </row>
    <row r="18" spans="1:13" ht="48" customHeight="1" x14ac:dyDescent="0.25">
      <c r="A18" s="30"/>
      <c r="B18" s="30"/>
      <c r="C18" s="31"/>
      <c r="D18" s="8" t="s">
        <v>11</v>
      </c>
      <c r="E18" s="9">
        <v>0</v>
      </c>
      <c r="F18" s="9">
        <v>0</v>
      </c>
      <c r="G18" s="9">
        <v>0</v>
      </c>
      <c r="H18" s="24">
        <v>0</v>
      </c>
      <c r="I18" s="9">
        <v>0</v>
      </c>
      <c r="J18" s="9">
        <v>0</v>
      </c>
      <c r="K18" s="9">
        <f t="shared" si="2"/>
        <v>0</v>
      </c>
      <c r="L18" s="42"/>
      <c r="M18" s="42"/>
    </row>
    <row r="19" spans="1:13" ht="48" customHeight="1" x14ac:dyDescent="0.25">
      <c r="A19" s="30"/>
      <c r="B19" s="30"/>
      <c r="C19" s="31"/>
      <c r="D19" s="8" t="s">
        <v>127</v>
      </c>
      <c r="E19" s="9">
        <v>5.7</v>
      </c>
      <c r="F19" s="9">
        <v>0</v>
      </c>
      <c r="G19" s="9">
        <v>0</v>
      </c>
      <c r="H19" s="24">
        <v>0</v>
      </c>
      <c r="I19" s="9">
        <v>0</v>
      </c>
      <c r="J19" s="9">
        <v>0</v>
      </c>
      <c r="K19" s="9">
        <f t="shared" si="2"/>
        <v>5.7</v>
      </c>
      <c r="L19" s="42"/>
      <c r="M19" s="42"/>
    </row>
    <row r="20" spans="1:13" x14ac:dyDescent="0.25">
      <c r="A20" s="30" t="s">
        <v>76</v>
      </c>
      <c r="B20" s="30" t="s">
        <v>78</v>
      </c>
      <c r="C20" s="31" t="s">
        <v>141</v>
      </c>
      <c r="D20" s="8" t="s">
        <v>12</v>
      </c>
      <c r="E20" s="9">
        <f>SUM(E21:E23)</f>
        <v>0</v>
      </c>
      <c r="F20" s="9">
        <f t="shared" ref="F20" si="19">SUM(F21:F23)</f>
        <v>0</v>
      </c>
      <c r="G20" s="9">
        <f t="shared" ref="G20" si="20">SUM(G21:G23)</f>
        <v>36169.599999999999</v>
      </c>
      <c r="H20" s="24">
        <f>SUM(H21:H23)</f>
        <v>108283</v>
      </c>
      <c r="I20" s="9">
        <v>2253.6</v>
      </c>
      <c r="J20" s="9">
        <v>2331.4</v>
      </c>
      <c r="K20" s="9">
        <f t="shared" si="2"/>
        <v>149037.6</v>
      </c>
      <c r="L20" s="42" t="s">
        <v>48</v>
      </c>
      <c r="M20" s="56" t="s">
        <v>130</v>
      </c>
    </row>
    <row r="21" spans="1:13" ht="24" x14ac:dyDescent="0.25">
      <c r="A21" s="30"/>
      <c r="B21" s="30"/>
      <c r="C21" s="31"/>
      <c r="D21" s="8" t="s">
        <v>10</v>
      </c>
      <c r="E21" s="9">
        <v>0</v>
      </c>
      <c r="F21" s="9">
        <v>0</v>
      </c>
      <c r="G21" s="9">
        <v>36169.599999999999</v>
      </c>
      <c r="H21" s="24">
        <v>108283</v>
      </c>
      <c r="I21" s="9">
        <v>82036.899999999994</v>
      </c>
      <c r="J21" s="9">
        <v>82036.899999999994</v>
      </c>
      <c r="K21" s="9">
        <f t="shared" si="2"/>
        <v>308526.40000000002</v>
      </c>
      <c r="L21" s="42"/>
      <c r="M21" s="56"/>
    </row>
    <row r="22" spans="1:13" x14ac:dyDescent="0.25">
      <c r="A22" s="30"/>
      <c r="B22" s="30"/>
      <c r="C22" s="31"/>
      <c r="D22" s="8" t="s">
        <v>11</v>
      </c>
      <c r="E22" s="9">
        <v>0</v>
      </c>
      <c r="F22" s="9">
        <v>0</v>
      </c>
      <c r="G22" s="9">
        <v>0</v>
      </c>
      <c r="H22" s="24">
        <v>0</v>
      </c>
      <c r="I22" s="9">
        <f>24775.1+1471</f>
        <v>26246.1</v>
      </c>
      <c r="J22" s="9">
        <f>24775.1+1471</f>
        <v>26246.1</v>
      </c>
      <c r="K22" s="9">
        <f t="shared" si="2"/>
        <v>52492.2</v>
      </c>
      <c r="L22" s="42"/>
      <c r="M22" s="56"/>
    </row>
    <row r="23" spans="1:13" ht="24" x14ac:dyDescent="0.25">
      <c r="A23" s="30"/>
      <c r="B23" s="30"/>
      <c r="C23" s="31"/>
      <c r="D23" s="8" t="s">
        <v>127</v>
      </c>
      <c r="E23" s="9">
        <v>0</v>
      </c>
      <c r="F23" s="9">
        <v>0</v>
      </c>
      <c r="G23" s="9">
        <v>0</v>
      </c>
      <c r="H23" s="24">
        <v>0</v>
      </c>
      <c r="I23" s="9">
        <v>0</v>
      </c>
      <c r="J23" s="9">
        <v>0</v>
      </c>
      <c r="K23" s="9">
        <f t="shared" si="2"/>
        <v>0</v>
      </c>
      <c r="L23" s="42"/>
      <c r="M23" s="56"/>
    </row>
    <row r="24" spans="1:13" ht="25.5" customHeight="1" x14ac:dyDescent="0.25">
      <c r="A24" s="30" t="s">
        <v>77</v>
      </c>
      <c r="B24" s="30" t="s">
        <v>131</v>
      </c>
      <c r="C24" s="31" t="s">
        <v>141</v>
      </c>
      <c r="D24" s="8" t="s">
        <v>12</v>
      </c>
      <c r="E24" s="9">
        <f>SUM(E25:E27)</f>
        <v>0</v>
      </c>
      <c r="F24" s="9">
        <f t="shared" ref="F24" si="21">SUM(F25:F27)</f>
        <v>0</v>
      </c>
      <c r="G24" s="9">
        <f t="shared" ref="G24:H24" si="22">SUM(G25:G27)</f>
        <v>51229.399999999994</v>
      </c>
      <c r="H24" s="24">
        <f t="shared" si="22"/>
        <v>127514.6</v>
      </c>
      <c r="I24" s="9">
        <f t="shared" ref="I24:J24" si="23">SUM(I25:I27)</f>
        <v>132707.5</v>
      </c>
      <c r="J24" s="9">
        <f t="shared" si="23"/>
        <v>129938.2</v>
      </c>
      <c r="K24" s="9">
        <f t="shared" si="2"/>
        <v>441389.7</v>
      </c>
      <c r="L24" s="42" t="s">
        <v>48</v>
      </c>
      <c r="M24" s="42" t="s">
        <v>46</v>
      </c>
    </row>
    <row r="25" spans="1:13" ht="24" x14ac:dyDescent="0.25">
      <c r="A25" s="30"/>
      <c r="B25" s="30"/>
      <c r="C25" s="31"/>
      <c r="D25" s="8" t="s">
        <v>10</v>
      </c>
      <c r="E25" s="9">
        <v>0</v>
      </c>
      <c r="F25" s="9">
        <v>0</v>
      </c>
      <c r="G25" s="9">
        <v>45594.2</v>
      </c>
      <c r="H25" s="24">
        <v>113488</v>
      </c>
      <c r="I25" s="9">
        <v>132707.5</v>
      </c>
      <c r="J25" s="9">
        <v>129938.2</v>
      </c>
      <c r="K25" s="9">
        <f t="shared" si="2"/>
        <v>421727.9</v>
      </c>
      <c r="L25" s="42"/>
      <c r="M25" s="42"/>
    </row>
    <row r="26" spans="1:13" ht="25.5" customHeight="1" x14ac:dyDescent="0.25">
      <c r="A26" s="30"/>
      <c r="B26" s="30"/>
      <c r="C26" s="31"/>
      <c r="D26" s="8" t="s">
        <v>11</v>
      </c>
      <c r="E26" s="9">
        <v>0</v>
      </c>
      <c r="F26" s="9">
        <v>0</v>
      </c>
      <c r="G26" s="9">
        <v>5635.2</v>
      </c>
      <c r="H26" s="24">
        <v>14026.6</v>
      </c>
      <c r="I26" s="9">
        <v>0</v>
      </c>
      <c r="J26" s="9">
        <v>0</v>
      </c>
      <c r="K26" s="9">
        <f t="shared" si="2"/>
        <v>19661.8</v>
      </c>
      <c r="L26" s="42"/>
      <c r="M26" s="42"/>
    </row>
    <row r="27" spans="1:13" ht="25.5" customHeight="1" x14ac:dyDescent="0.25">
      <c r="A27" s="30"/>
      <c r="B27" s="30"/>
      <c r="C27" s="31"/>
      <c r="D27" s="8" t="s">
        <v>127</v>
      </c>
      <c r="E27" s="9">
        <v>0</v>
      </c>
      <c r="F27" s="9">
        <v>0</v>
      </c>
      <c r="G27" s="9">
        <v>0</v>
      </c>
      <c r="H27" s="24">
        <v>0</v>
      </c>
      <c r="I27" s="9">
        <v>0</v>
      </c>
      <c r="J27" s="9">
        <v>0</v>
      </c>
      <c r="K27" s="9">
        <f t="shared" si="2"/>
        <v>0</v>
      </c>
      <c r="L27" s="42"/>
      <c r="M27" s="42"/>
    </row>
    <row r="28" spans="1:13" x14ac:dyDescent="0.25">
      <c r="A28" s="30" t="s">
        <v>28</v>
      </c>
      <c r="B28" s="30" t="s">
        <v>49</v>
      </c>
      <c r="C28" s="31" t="s">
        <v>141</v>
      </c>
      <c r="D28" s="8" t="s">
        <v>12</v>
      </c>
      <c r="E28" s="9">
        <f>SUM(E29:E30)</f>
        <v>619.6</v>
      </c>
      <c r="F28" s="9">
        <f t="shared" ref="F28" si="24">SUM(F29:F30)</f>
        <v>0</v>
      </c>
      <c r="G28" s="9">
        <f t="shared" ref="G28:H28" si="25">SUM(G29:G30)</f>
        <v>0</v>
      </c>
      <c r="H28" s="24">
        <f t="shared" si="25"/>
        <v>0</v>
      </c>
      <c r="I28" s="9">
        <f t="shared" ref="I28:J28" si="26">SUM(I29:I30)</f>
        <v>0</v>
      </c>
      <c r="J28" s="9">
        <f t="shared" si="26"/>
        <v>0</v>
      </c>
      <c r="K28" s="9">
        <f t="shared" si="2"/>
        <v>619.6</v>
      </c>
      <c r="L28" s="42" t="s">
        <v>50</v>
      </c>
      <c r="M28" s="42" t="s">
        <v>51</v>
      </c>
    </row>
    <row r="29" spans="1:13" x14ac:dyDescent="0.25">
      <c r="A29" s="30"/>
      <c r="B29" s="30"/>
      <c r="C29" s="31"/>
      <c r="D29" s="8" t="s">
        <v>11</v>
      </c>
      <c r="E29" s="9">
        <v>619.6</v>
      </c>
      <c r="F29" s="9">
        <v>0</v>
      </c>
      <c r="G29" s="9">
        <v>0</v>
      </c>
      <c r="H29" s="24">
        <v>0</v>
      </c>
      <c r="I29" s="9">
        <v>0</v>
      </c>
      <c r="J29" s="9">
        <v>0</v>
      </c>
      <c r="K29" s="9">
        <f t="shared" si="2"/>
        <v>619.6</v>
      </c>
      <c r="L29" s="42"/>
      <c r="M29" s="42"/>
    </row>
    <row r="30" spans="1:13" ht="24" x14ac:dyDescent="0.25">
      <c r="A30" s="30"/>
      <c r="B30" s="30"/>
      <c r="C30" s="31"/>
      <c r="D30" s="8" t="s">
        <v>127</v>
      </c>
      <c r="E30" s="9">
        <v>0</v>
      </c>
      <c r="F30" s="9">
        <v>0</v>
      </c>
      <c r="G30" s="9">
        <v>0</v>
      </c>
      <c r="H30" s="24">
        <v>0</v>
      </c>
      <c r="I30" s="9">
        <v>0</v>
      </c>
      <c r="J30" s="9">
        <v>0</v>
      </c>
      <c r="K30" s="9">
        <f t="shared" si="2"/>
        <v>0</v>
      </c>
      <c r="L30" s="42"/>
      <c r="M30" s="42"/>
    </row>
    <row r="31" spans="1:13" ht="25.5" customHeight="1" x14ac:dyDescent="0.25">
      <c r="A31" s="30" t="s">
        <v>31</v>
      </c>
      <c r="B31" s="30" t="s">
        <v>32</v>
      </c>
      <c r="C31" s="31" t="s">
        <v>141</v>
      </c>
      <c r="D31" s="8" t="s">
        <v>12</v>
      </c>
      <c r="E31" s="9">
        <f>SUM(E32:E33)</f>
        <v>271.60000000000002</v>
      </c>
      <c r="F31" s="9">
        <f t="shared" ref="F31" si="27">SUM(F32:F33)</f>
        <v>124.4</v>
      </c>
      <c r="G31" s="9">
        <f t="shared" ref="G31:H31" si="28">SUM(G32:G33)</f>
        <v>223.4</v>
      </c>
      <c r="H31" s="24">
        <f t="shared" si="28"/>
        <v>2279.4</v>
      </c>
      <c r="I31" s="9">
        <f t="shared" ref="I31:J31" si="29">SUM(I32:I33)</f>
        <v>0</v>
      </c>
      <c r="J31" s="9">
        <f t="shared" si="29"/>
        <v>0</v>
      </c>
      <c r="K31" s="9">
        <f t="shared" si="2"/>
        <v>2898.8</v>
      </c>
      <c r="L31" s="42" t="s">
        <v>45</v>
      </c>
      <c r="M31" s="42" t="s">
        <v>52</v>
      </c>
    </row>
    <row r="32" spans="1:13" ht="25.5" customHeight="1" x14ac:dyDescent="0.25">
      <c r="A32" s="30"/>
      <c r="B32" s="30"/>
      <c r="C32" s="31"/>
      <c r="D32" s="8" t="s">
        <v>11</v>
      </c>
      <c r="E32" s="9">
        <v>0</v>
      </c>
      <c r="F32" s="9">
        <v>12</v>
      </c>
      <c r="G32" s="9">
        <v>100</v>
      </c>
      <c r="H32" s="24">
        <v>510</v>
      </c>
      <c r="I32" s="9">
        <v>0</v>
      </c>
      <c r="J32" s="9">
        <v>0</v>
      </c>
      <c r="K32" s="9">
        <f t="shared" si="2"/>
        <v>622</v>
      </c>
      <c r="L32" s="42"/>
      <c r="M32" s="42"/>
    </row>
    <row r="33" spans="1:13" ht="25.5" customHeight="1" x14ac:dyDescent="0.25">
      <c r="A33" s="30"/>
      <c r="B33" s="30"/>
      <c r="C33" s="31"/>
      <c r="D33" s="8" t="s">
        <v>127</v>
      </c>
      <c r="E33" s="9">
        <v>271.60000000000002</v>
      </c>
      <c r="F33" s="9">
        <v>112.4</v>
      </c>
      <c r="G33" s="9">
        <v>123.4</v>
      </c>
      <c r="H33" s="24">
        <v>1769.4</v>
      </c>
      <c r="I33" s="9">
        <v>0</v>
      </c>
      <c r="J33" s="9">
        <v>0</v>
      </c>
      <c r="K33" s="9">
        <f t="shared" si="2"/>
        <v>2276.8000000000002</v>
      </c>
      <c r="L33" s="42"/>
      <c r="M33" s="42"/>
    </row>
    <row r="34" spans="1:13" ht="21" customHeight="1" x14ac:dyDescent="0.25">
      <c r="A34" s="30" t="s">
        <v>34</v>
      </c>
      <c r="B34" s="30" t="s">
        <v>158</v>
      </c>
      <c r="C34" s="31" t="s">
        <v>141</v>
      </c>
      <c r="D34" s="8" t="s">
        <v>12</v>
      </c>
      <c r="E34" s="9">
        <f>SUM(E35:E37)</f>
        <v>16687.2</v>
      </c>
      <c r="F34" s="9">
        <f t="shared" ref="F34:J34" si="30">SUM(F35:F37)</f>
        <v>9081.9</v>
      </c>
      <c r="G34" s="9">
        <f t="shared" si="30"/>
        <v>35534.699999999997</v>
      </c>
      <c r="H34" s="24">
        <f>SUM(H35:H37)</f>
        <v>111310.30000000002</v>
      </c>
      <c r="I34" s="9">
        <f t="shared" si="30"/>
        <v>0</v>
      </c>
      <c r="J34" s="9">
        <f t="shared" si="30"/>
        <v>0</v>
      </c>
      <c r="K34" s="9">
        <f t="shared" si="2"/>
        <v>172614.1</v>
      </c>
      <c r="L34" s="42" t="s">
        <v>45</v>
      </c>
      <c r="M34" s="42" t="s">
        <v>53</v>
      </c>
    </row>
    <row r="35" spans="1:13" ht="24.75" customHeight="1" x14ac:dyDescent="0.25">
      <c r="A35" s="30"/>
      <c r="B35" s="30"/>
      <c r="C35" s="31"/>
      <c r="D35" s="21" t="s">
        <v>10</v>
      </c>
      <c r="E35" s="9">
        <f>E39</f>
        <v>0</v>
      </c>
      <c r="F35" s="9">
        <f t="shared" ref="F35:J35" si="31">F39</f>
        <v>0</v>
      </c>
      <c r="G35" s="9">
        <f t="shared" si="31"/>
        <v>0</v>
      </c>
      <c r="H35" s="24">
        <f>H39</f>
        <v>76105.600000000006</v>
      </c>
      <c r="I35" s="9">
        <f t="shared" si="31"/>
        <v>0</v>
      </c>
      <c r="J35" s="9">
        <f t="shared" si="31"/>
        <v>0</v>
      </c>
      <c r="K35" s="9">
        <f t="shared" si="2"/>
        <v>76105.600000000006</v>
      </c>
      <c r="L35" s="42"/>
      <c r="M35" s="42"/>
    </row>
    <row r="36" spans="1:13" ht="21" customHeight="1" x14ac:dyDescent="0.25">
      <c r="A36" s="30"/>
      <c r="B36" s="30"/>
      <c r="C36" s="31"/>
      <c r="D36" s="8" t="s">
        <v>11</v>
      </c>
      <c r="E36" s="9">
        <f t="shared" ref="E36:J36" si="32">E40+E47</f>
        <v>799.7</v>
      </c>
      <c r="F36" s="9">
        <f t="shared" si="32"/>
        <v>8338.4</v>
      </c>
      <c r="G36" s="9">
        <f t="shared" si="32"/>
        <v>30732.1</v>
      </c>
      <c r="H36" s="24">
        <f t="shared" si="32"/>
        <v>10139.299999999999</v>
      </c>
      <c r="I36" s="9">
        <f t="shared" si="32"/>
        <v>0</v>
      </c>
      <c r="J36" s="9">
        <f t="shared" si="32"/>
        <v>0</v>
      </c>
      <c r="K36" s="9">
        <f t="shared" si="2"/>
        <v>50009.5</v>
      </c>
      <c r="L36" s="42"/>
      <c r="M36" s="42"/>
    </row>
    <row r="37" spans="1:13" s="22" customFormat="1" ht="24" x14ac:dyDescent="0.25">
      <c r="A37" s="30"/>
      <c r="B37" s="30"/>
      <c r="C37" s="31"/>
      <c r="D37" s="21" t="s">
        <v>127</v>
      </c>
      <c r="E37" s="9">
        <f>E41+E48</f>
        <v>15887.5</v>
      </c>
      <c r="F37" s="9">
        <f>F41+F48</f>
        <v>743.5</v>
      </c>
      <c r="G37" s="9">
        <f>G41+G48</f>
        <v>4802.6000000000004</v>
      </c>
      <c r="H37" s="24">
        <f>H41+H58+H64+H61+H45+H48+H51+H54</f>
        <v>25065.4</v>
      </c>
      <c r="I37" s="9">
        <f>I41+I48</f>
        <v>0</v>
      </c>
      <c r="J37" s="9">
        <f>J41+J48</f>
        <v>0</v>
      </c>
      <c r="K37" s="9">
        <f t="shared" si="2"/>
        <v>46499</v>
      </c>
      <c r="L37" s="42"/>
      <c r="M37" s="42"/>
    </row>
    <row r="38" spans="1:13" ht="21.75" customHeight="1" x14ac:dyDescent="0.25">
      <c r="A38" s="30" t="s">
        <v>159</v>
      </c>
      <c r="B38" s="30" t="s">
        <v>163</v>
      </c>
      <c r="C38" s="31" t="s">
        <v>141</v>
      </c>
      <c r="D38" s="21" t="s">
        <v>12</v>
      </c>
      <c r="E38" s="9">
        <f>SUM(E39:E41)</f>
        <v>0</v>
      </c>
      <c r="F38" s="9">
        <f t="shared" ref="F38:J38" si="33">SUM(F39:F41)</f>
        <v>0</v>
      </c>
      <c r="G38" s="9">
        <f t="shared" si="33"/>
        <v>0</v>
      </c>
      <c r="H38" s="24">
        <f t="shared" ref="H38" si="34">SUM(H39:H41)</f>
        <v>88748.800000000003</v>
      </c>
      <c r="I38" s="9">
        <f t="shared" si="33"/>
        <v>0</v>
      </c>
      <c r="J38" s="9">
        <f t="shared" si="33"/>
        <v>0</v>
      </c>
      <c r="K38" s="9">
        <f t="shared" ref="K38:K48" si="35">SUM(E38:J38)</f>
        <v>88748.800000000003</v>
      </c>
      <c r="L38" s="42" t="s">
        <v>164</v>
      </c>
      <c r="M38" s="42" t="s">
        <v>161</v>
      </c>
    </row>
    <row r="39" spans="1:13" ht="24.75" customHeight="1" x14ac:dyDescent="0.25">
      <c r="A39" s="30"/>
      <c r="B39" s="30"/>
      <c r="C39" s="31"/>
      <c r="D39" s="21" t="s">
        <v>10</v>
      </c>
      <c r="E39" s="9">
        <v>0</v>
      </c>
      <c r="F39" s="9">
        <v>0</v>
      </c>
      <c r="G39" s="9">
        <v>0</v>
      </c>
      <c r="H39" s="24">
        <v>76105.600000000006</v>
      </c>
      <c r="I39" s="9">
        <v>0</v>
      </c>
      <c r="J39" s="9">
        <v>0</v>
      </c>
      <c r="K39" s="9">
        <f t="shared" si="35"/>
        <v>76105.600000000006</v>
      </c>
      <c r="L39" s="42"/>
      <c r="M39" s="42"/>
    </row>
    <row r="40" spans="1:13" ht="21" customHeight="1" x14ac:dyDescent="0.25">
      <c r="A40" s="30"/>
      <c r="B40" s="30"/>
      <c r="C40" s="31"/>
      <c r="D40" s="21" t="s">
        <v>11</v>
      </c>
      <c r="E40" s="9">
        <v>0</v>
      </c>
      <c r="F40" s="9">
        <v>0</v>
      </c>
      <c r="G40" s="9">
        <v>0</v>
      </c>
      <c r="H40" s="24">
        <v>9406.2999999999993</v>
      </c>
      <c r="I40" s="9">
        <v>0</v>
      </c>
      <c r="J40" s="9">
        <v>0</v>
      </c>
      <c r="K40" s="9">
        <f t="shared" si="35"/>
        <v>9406.2999999999993</v>
      </c>
      <c r="L40" s="42"/>
      <c r="M40" s="42"/>
    </row>
    <row r="41" spans="1:13" s="22" customFormat="1" ht="24.75" customHeight="1" x14ac:dyDescent="0.25">
      <c r="A41" s="30"/>
      <c r="B41" s="30"/>
      <c r="C41" s="31"/>
      <c r="D41" s="21" t="s">
        <v>127</v>
      </c>
      <c r="E41" s="9">
        <v>0</v>
      </c>
      <c r="F41" s="9">
        <v>0</v>
      </c>
      <c r="G41" s="9">
        <v>0</v>
      </c>
      <c r="H41" s="24">
        <v>3236.9</v>
      </c>
      <c r="I41" s="9">
        <v>0</v>
      </c>
      <c r="J41" s="9">
        <v>0</v>
      </c>
      <c r="K41" s="9">
        <f t="shared" si="35"/>
        <v>3236.9</v>
      </c>
      <c r="L41" s="42"/>
      <c r="M41" s="42"/>
    </row>
    <row r="42" spans="1:13" s="25" customFormat="1" ht="24.75" customHeight="1" x14ac:dyDescent="0.25">
      <c r="A42" s="30" t="s">
        <v>160</v>
      </c>
      <c r="B42" s="30" t="s">
        <v>165</v>
      </c>
      <c r="C42" s="31" t="s">
        <v>141</v>
      </c>
      <c r="D42" s="23" t="s">
        <v>12</v>
      </c>
      <c r="E42" s="9">
        <f>SUM(E43:E45)</f>
        <v>0</v>
      </c>
      <c r="F42" s="9">
        <f t="shared" ref="F42:J42" si="36">SUM(F43:F45)</f>
        <v>0</v>
      </c>
      <c r="G42" s="9">
        <f t="shared" si="36"/>
        <v>0</v>
      </c>
      <c r="H42" s="24">
        <f t="shared" si="36"/>
        <v>1200</v>
      </c>
      <c r="I42" s="9">
        <f t="shared" si="36"/>
        <v>0</v>
      </c>
      <c r="J42" s="9">
        <f t="shared" si="36"/>
        <v>0</v>
      </c>
      <c r="K42" s="9">
        <f t="shared" ref="K42:K45" si="37">SUM(E42:J42)</f>
        <v>1200</v>
      </c>
      <c r="L42" s="42" t="s">
        <v>166</v>
      </c>
      <c r="M42" s="42" t="s">
        <v>161</v>
      </c>
    </row>
    <row r="43" spans="1:13" s="25" customFormat="1" ht="24.75" customHeight="1" x14ac:dyDescent="0.25">
      <c r="A43" s="30"/>
      <c r="B43" s="30"/>
      <c r="C43" s="31"/>
      <c r="D43" s="23" t="s">
        <v>10</v>
      </c>
      <c r="E43" s="9">
        <v>0</v>
      </c>
      <c r="F43" s="9">
        <v>0</v>
      </c>
      <c r="G43" s="9">
        <v>0</v>
      </c>
      <c r="H43" s="24">
        <v>0</v>
      </c>
      <c r="I43" s="9">
        <v>0</v>
      </c>
      <c r="J43" s="9">
        <v>0</v>
      </c>
      <c r="K43" s="9">
        <f t="shared" si="37"/>
        <v>0</v>
      </c>
      <c r="L43" s="42"/>
      <c r="M43" s="42"/>
    </row>
    <row r="44" spans="1:13" s="25" customFormat="1" ht="20.25" customHeight="1" x14ac:dyDescent="0.25">
      <c r="A44" s="30"/>
      <c r="B44" s="30"/>
      <c r="C44" s="31"/>
      <c r="D44" s="23" t="s">
        <v>11</v>
      </c>
      <c r="E44" s="9">
        <v>0</v>
      </c>
      <c r="F44" s="9">
        <v>0</v>
      </c>
      <c r="G44" s="9">
        <v>0</v>
      </c>
      <c r="H44" s="24">
        <v>0</v>
      </c>
      <c r="I44" s="9">
        <v>0</v>
      </c>
      <c r="J44" s="9">
        <v>0</v>
      </c>
      <c r="K44" s="9">
        <f t="shared" si="37"/>
        <v>0</v>
      </c>
      <c r="L44" s="42"/>
      <c r="M44" s="42"/>
    </row>
    <row r="45" spans="1:13" ht="21.75" customHeight="1" x14ac:dyDescent="0.25">
      <c r="A45" s="30"/>
      <c r="B45" s="30"/>
      <c r="C45" s="31"/>
      <c r="D45" s="23" t="s">
        <v>127</v>
      </c>
      <c r="E45" s="9">
        <v>0</v>
      </c>
      <c r="F45" s="9">
        <v>0</v>
      </c>
      <c r="G45" s="9">
        <v>0</v>
      </c>
      <c r="H45" s="24">
        <v>1200</v>
      </c>
      <c r="I45" s="9">
        <v>0</v>
      </c>
      <c r="J45" s="9">
        <v>0</v>
      </c>
      <c r="K45" s="9">
        <f t="shared" si="37"/>
        <v>1200</v>
      </c>
      <c r="L45" s="42"/>
      <c r="M45" s="42"/>
    </row>
    <row r="46" spans="1:13" ht="23.25" customHeight="1" x14ac:dyDescent="0.25">
      <c r="A46" s="30" t="s">
        <v>167</v>
      </c>
      <c r="B46" s="30" t="s">
        <v>162</v>
      </c>
      <c r="C46" s="31" t="s">
        <v>141</v>
      </c>
      <c r="D46" s="21" t="s">
        <v>12</v>
      </c>
      <c r="E46" s="9">
        <f>SUM(E47:E48)</f>
        <v>16687.2</v>
      </c>
      <c r="F46" s="9">
        <f t="shared" ref="F46:J46" si="38">SUM(F47:F48)</f>
        <v>9081.9</v>
      </c>
      <c r="G46" s="9">
        <f t="shared" si="38"/>
        <v>35534.699999999997</v>
      </c>
      <c r="H46" s="24">
        <f t="shared" ref="H46" si="39">SUM(H47:H48)</f>
        <v>14745.6</v>
      </c>
      <c r="I46" s="9">
        <f t="shared" si="38"/>
        <v>0</v>
      </c>
      <c r="J46" s="9">
        <f t="shared" si="38"/>
        <v>0</v>
      </c>
      <c r="K46" s="9">
        <f t="shared" si="35"/>
        <v>76049.399999999994</v>
      </c>
      <c r="L46" s="42" t="s">
        <v>45</v>
      </c>
      <c r="M46" s="42" t="s">
        <v>53</v>
      </c>
    </row>
    <row r="47" spans="1:13" ht="23.25" customHeight="1" x14ac:dyDescent="0.25">
      <c r="A47" s="30"/>
      <c r="B47" s="30"/>
      <c r="C47" s="31"/>
      <c r="D47" s="21" t="s">
        <v>11</v>
      </c>
      <c r="E47" s="9">
        <v>799.7</v>
      </c>
      <c r="F47" s="9">
        <v>8338.4</v>
      </c>
      <c r="G47" s="9">
        <v>30732.1</v>
      </c>
      <c r="H47" s="24">
        <v>733</v>
      </c>
      <c r="I47" s="9">
        <v>0</v>
      </c>
      <c r="J47" s="9">
        <v>0</v>
      </c>
      <c r="K47" s="9">
        <f t="shared" si="35"/>
        <v>40603.199999999997</v>
      </c>
      <c r="L47" s="42"/>
      <c r="M47" s="42"/>
    </row>
    <row r="48" spans="1:13" ht="23.25" customHeight="1" x14ac:dyDescent="0.25">
      <c r="A48" s="30"/>
      <c r="B48" s="30"/>
      <c r="C48" s="31"/>
      <c r="D48" s="21" t="s">
        <v>127</v>
      </c>
      <c r="E48" s="9">
        <v>15887.5</v>
      </c>
      <c r="F48" s="9">
        <v>743.5</v>
      </c>
      <c r="G48" s="9">
        <v>4802.6000000000004</v>
      </c>
      <c r="H48" s="24">
        <v>14012.6</v>
      </c>
      <c r="I48" s="9">
        <v>0</v>
      </c>
      <c r="J48" s="9">
        <v>0</v>
      </c>
      <c r="K48" s="9">
        <f t="shared" si="35"/>
        <v>35446.199999999997</v>
      </c>
      <c r="L48" s="42"/>
      <c r="M48" s="42"/>
    </row>
    <row r="49" spans="1:13" ht="23.25" customHeight="1" x14ac:dyDescent="0.25">
      <c r="A49" s="49" t="s">
        <v>168</v>
      </c>
      <c r="B49" s="50" t="s">
        <v>169</v>
      </c>
      <c r="C49" s="53" t="s">
        <v>170</v>
      </c>
      <c r="D49" s="26" t="s">
        <v>12</v>
      </c>
      <c r="E49" s="24">
        <v>0</v>
      </c>
      <c r="F49" s="24">
        <f>-F50</f>
        <v>0</v>
      </c>
      <c r="G49" s="24">
        <v>0</v>
      </c>
      <c r="H49" s="24">
        <f>SUM(H50:H51)</f>
        <v>3000</v>
      </c>
      <c r="I49" s="24">
        <v>0</v>
      </c>
      <c r="J49" s="24">
        <v>0</v>
      </c>
      <c r="K49" s="24">
        <f t="shared" ref="K49:K54" si="40">SUM(E49:J49)</f>
        <v>3000</v>
      </c>
      <c r="L49" s="39" t="s">
        <v>166</v>
      </c>
      <c r="M49" s="39" t="s">
        <v>161</v>
      </c>
    </row>
    <row r="50" spans="1:13" ht="23.25" customHeight="1" x14ac:dyDescent="0.25">
      <c r="A50" s="49"/>
      <c r="B50" s="51"/>
      <c r="C50" s="54"/>
      <c r="D50" s="26" t="s">
        <v>11</v>
      </c>
      <c r="E50" s="24">
        <v>0</v>
      </c>
      <c r="F50" s="24">
        <v>0</v>
      </c>
      <c r="G50" s="24">
        <v>0</v>
      </c>
      <c r="H50" s="24"/>
      <c r="I50" s="24">
        <v>0</v>
      </c>
      <c r="J50" s="24">
        <v>0</v>
      </c>
      <c r="K50" s="24">
        <f t="shared" si="40"/>
        <v>0</v>
      </c>
      <c r="L50" s="40"/>
      <c r="M50" s="40"/>
    </row>
    <row r="51" spans="1:13" ht="32.25" customHeight="1" x14ac:dyDescent="0.25">
      <c r="A51" s="49"/>
      <c r="B51" s="52"/>
      <c r="C51" s="55"/>
      <c r="D51" s="26" t="s">
        <v>127</v>
      </c>
      <c r="E51" s="24">
        <v>0</v>
      </c>
      <c r="F51" s="24">
        <v>0</v>
      </c>
      <c r="G51" s="24">
        <v>0</v>
      </c>
      <c r="H51" s="24">
        <v>3000</v>
      </c>
      <c r="I51" s="24">
        <v>0</v>
      </c>
      <c r="J51" s="24">
        <v>0</v>
      </c>
      <c r="K51" s="24">
        <f t="shared" si="40"/>
        <v>3000</v>
      </c>
      <c r="L51" s="41"/>
      <c r="M51" s="41"/>
    </row>
    <row r="52" spans="1:13" ht="21" customHeight="1" x14ac:dyDescent="0.25">
      <c r="A52" s="43" t="s">
        <v>172</v>
      </c>
      <c r="B52" s="39" t="s">
        <v>173</v>
      </c>
      <c r="C52" s="46" t="s">
        <v>170</v>
      </c>
      <c r="D52" s="23" t="s">
        <v>12</v>
      </c>
      <c r="E52" s="9" t="s">
        <v>171</v>
      </c>
      <c r="F52" s="9" t="s">
        <v>171</v>
      </c>
      <c r="G52" s="9" t="s">
        <v>171</v>
      </c>
      <c r="H52" s="24">
        <f>SUM(H53:H54)</f>
        <v>3615.9</v>
      </c>
      <c r="I52" s="9" t="s">
        <v>171</v>
      </c>
      <c r="J52" s="9" t="s">
        <v>171</v>
      </c>
      <c r="K52" s="9">
        <f t="shared" si="40"/>
        <v>3615.9</v>
      </c>
      <c r="L52" s="39" t="s">
        <v>45</v>
      </c>
      <c r="M52" s="39" t="s">
        <v>53</v>
      </c>
    </row>
    <row r="53" spans="1:13" ht="21" customHeight="1" x14ac:dyDescent="0.25">
      <c r="A53" s="44"/>
      <c r="B53" s="40"/>
      <c r="C53" s="47"/>
      <c r="D53" s="23" t="s">
        <v>11</v>
      </c>
      <c r="E53" s="9" t="s">
        <v>171</v>
      </c>
      <c r="F53" s="9" t="s">
        <v>171</v>
      </c>
      <c r="G53" s="9" t="s">
        <v>171</v>
      </c>
      <c r="H53" s="24"/>
      <c r="I53" s="9" t="s">
        <v>171</v>
      </c>
      <c r="J53" s="9" t="s">
        <v>171</v>
      </c>
      <c r="K53" s="9">
        <f t="shared" si="40"/>
        <v>0</v>
      </c>
      <c r="L53" s="40"/>
      <c r="M53" s="40"/>
    </row>
    <row r="54" spans="1:13" ht="21" customHeight="1" x14ac:dyDescent="0.25">
      <c r="A54" s="45"/>
      <c r="B54" s="41"/>
      <c r="C54" s="48"/>
      <c r="D54" s="23" t="s">
        <v>127</v>
      </c>
      <c r="E54" s="9" t="s">
        <v>171</v>
      </c>
      <c r="F54" s="9" t="s">
        <v>171</v>
      </c>
      <c r="G54" s="9" t="s">
        <v>171</v>
      </c>
      <c r="H54" s="24">
        <v>3615.9</v>
      </c>
      <c r="I54" s="9" t="s">
        <v>171</v>
      </c>
      <c r="J54" s="9" t="s">
        <v>171</v>
      </c>
      <c r="K54" s="9">
        <f t="shared" si="40"/>
        <v>3615.9</v>
      </c>
      <c r="L54" s="41"/>
      <c r="M54" s="41"/>
    </row>
    <row r="55" spans="1:13" ht="23.25" customHeight="1" x14ac:dyDescent="0.25">
      <c r="A55" s="30" t="s">
        <v>37</v>
      </c>
      <c r="B55" s="30" t="s">
        <v>54</v>
      </c>
      <c r="C55" s="31" t="s">
        <v>141</v>
      </c>
      <c r="D55" s="8" t="s">
        <v>12</v>
      </c>
      <c r="E55" s="9">
        <f>SUM(E56:E57)</f>
        <v>743.7</v>
      </c>
      <c r="F55" s="9">
        <f t="shared" ref="F55" si="41">SUM(F56:F57)</f>
        <v>934.8</v>
      </c>
      <c r="G55" s="9">
        <f t="shared" ref="G55" si="42">SUM(G56:G57)</f>
        <v>4492.8</v>
      </c>
      <c r="H55" s="24">
        <f t="shared" ref="H55" si="43">SUM(H56:H57)</f>
        <v>4947.7999999999993</v>
      </c>
      <c r="I55" s="9">
        <f t="shared" ref="I55:J55" si="44">SUM(I56:I57)</f>
        <v>0</v>
      </c>
      <c r="J55" s="9">
        <f t="shared" si="44"/>
        <v>0</v>
      </c>
      <c r="K55" s="9">
        <f t="shared" si="2"/>
        <v>11119.099999999999</v>
      </c>
      <c r="L55" s="42" t="s">
        <v>45</v>
      </c>
      <c r="M55" s="42" t="s">
        <v>53</v>
      </c>
    </row>
    <row r="56" spans="1:13" ht="23.25" customHeight="1" x14ac:dyDescent="0.25">
      <c r="A56" s="30"/>
      <c r="B56" s="30"/>
      <c r="C56" s="31"/>
      <c r="D56" s="8" t="s">
        <v>11</v>
      </c>
      <c r="E56" s="9">
        <v>133.30000000000001</v>
      </c>
      <c r="F56" s="9">
        <v>572.4</v>
      </c>
      <c r="G56" s="9">
        <v>854</v>
      </c>
      <c r="H56" s="24">
        <v>420</v>
      </c>
      <c r="I56" s="9">
        <v>0</v>
      </c>
      <c r="J56" s="9">
        <v>0</v>
      </c>
      <c r="K56" s="9">
        <f t="shared" si="2"/>
        <v>1979.7</v>
      </c>
      <c r="L56" s="42"/>
      <c r="M56" s="42"/>
    </row>
    <row r="57" spans="1:13" ht="23.25" customHeight="1" x14ac:dyDescent="0.25">
      <c r="A57" s="30"/>
      <c r="B57" s="30"/>
      <c r="C57" s="31"/>
      <c r="D57" s="8" t="s">
        <v>127</v>
      </c>
      <c r="E57" s="9">
        <v>610.4</v>
      </c>
      <c r="F57" s="9">
        <v>362.4</v>
      </c>
      <c r="G57" s="9">
        <v>3638.8</v>
      </c>
      <c r="H57" s="24">
        <f>4878.4-350.6</f>
        <v>4527.7999999999993</v>
      </c>
      <c r="I57" s="9">
        <v>0</v>
      </c>
      <c r="J57" s="9">
        <v>0</v>
      </c>
      <c r="K57" s="9">
        <f t="shared" si="2"/>
        <v>9139.4</v>
      </c>
      <c r="L57" s="42"/>
      <c r="M57" s="42"/>
    </row>
    <row r="58" spans="1:13" x14ac:dyDescent="0.25">
      <c r="A58" s="30" t="s">
        <v>39</v>
      </c>
      <c r="B58" s="30" t="s">
        <v>146</v>
      </c>
      <c r="C58" s="31" t="s">
        <v>141</v>
      </c>
      <c r="D58" s="8" t="s">
        <v>12</v>
      </c>
      <c r="E58" s="9">
        <f>SUM(E59:E61)</f>
        <v>1311.7</v>
      </c>
      <c r="F58" s="9">
        <f t="shared" ref="F58:I58" si="45">SUM(F59:F61)</f>
        <v>1514.3999999999999</v>
      </c>
      <c r="G58" s="9">
        <f t="shared" si="45"/>
        <v>1329.9999999999998</v>
      </c>
      <c r="H58" s="24">
        <f t="shared" si="45"/>
        <v>0</v>
      </c>
      <c r="I58" s="9">
        <f t="shared" si="45"/>
        <v>0</v>
      </c>
      <c r="J58" s="9">
        <f t="shared" ref="J58" si="46">SUM(J59:J61)</f>
        <v>1323.6</v>
      </c>
      <c r="K58" s="9">
        <f t="shared" si="2"/>
        <v>5479.6999999999989</v>
      </c>
      <c r="L58" s="42" t="s">
        <v>45</v>
      </c>
      <c r="M58" s="42" t="s">
        <v>157</v>
      </c>
    </row>
    <row r="59" spans="1:13" ht="24" x14ac:dyDescent="0.25">
      <c r="A59" s="30"/>
      <c r="B59" s="30"/>
      <c r="C59" s="31"/>
      <c r="D59" s="8" t="s">
        <v>10</v>
      </c>
      <c r="E59" s="9">
        <f>E63+E67</f>
        <v>1157</v>
      </c>
      <c r="F59" s="9">
        <f>F63+F67</f>
        <v>1335.8</v>
      </c>
      <c r="G59" s="9">
        <f>G63+G67</f>
        <v>1183.6999999999998</v>
      </c>
      <c r="H59" s="24">
        <f t="shared" ref="H59:H60" si="47">H63+H67</f>
        <v>0</v>
      </c>
      <c r="I59" s="9">
        <v>0</v>
      </c>
      <c r="J59" s="9">
        <v>1297.0999999999999</v>
      </c>
      <c r="K59" s="9">
        <f t="shared" si="2"/>
        <v>4973.6000000000004</v>
      </c>
      <c r="L59" s="42"/>
      <c r="M59" s="42"/>
    </row>
    <row r="60" spans="1:13" x14ac:dyDescent="0.25">
      <c r="A60" s="30"/>
      <c r="B60" s="30"/>
      <c r="C60" s="31"/>
      <c r="D60" s="8" t="s">
        <v>11</v>
      </c>
      <c r="E60" s="9">
        <f t="shared" ref="E60" si="48">E64+E68</f>
        <v>143</v>
      </c>
      <c r="F60" s="9">
        <f t="shared" ref="F60:G61" si="49">F64+F68</f>
        <v>165.1</v>
      </c>
      <c r="G60" s="9">
        <f t="shared" si="49"/>
        <v>146.29999999999998</v>
      </c>
      <c r="H60" s="24">
        <f t="shared" si="47"/>
        <v>0</v>
      </c>
      <c r="I60" s="9">
        <v>0</v>
      </c>
      <c r="J60" s="9">
        <v>26.5</v>
      </c>
      <c r="K60" s="9">
        <f t="shared" si="2"/>
        <v>480.9</v>
      </c>
      <c r="L60" s="42"/>
      <c r="M60" s="42"/>
    </row>
    <row r="61" spans="1:13" ht="24" x14ac:dyDescent="0.25">
      <c r="A61" s="30"/>
      <c r="B61" s="30"/>
      <c r="C61" s="31"/>
      <c r="D61" s="8" t="s">
        <v>127</v>
      </c>
      <c r="E61" s="9">
        <f t="shared" ref="E61" si="50">E65+E69</f>
        <v>11.7</v>
      </c>
      <c r="F61" s="9">
        <f t="shared" si="49"/>
        <v>13.5</v>
      </c>
      <c r="G61" s="9">
        <f t="shared" si="49"/>
        <v>0</v>
      </c>
      <c r="H61" s="24">
        <v>0</v>
      </c>
      <c r="I61" s="9">
        <v>0</v>
      </c>
      <c r="J61" s="9">
        <v>0</v>
      </c>
      <c r="K61" s="9">
        <f t="shared" si="2"/>
        <v>25.2</v>
      </c>
      <c r="L61" s="42"/>
      <c r="M61" s="42"/>
    </row>
    <row r="62" spans="1:13" x14ac:dyDescent="0.25">
      <c r="A62" s="30" t="s">
        <v>122</v>
      </c>
      <c r="B62" s="30" t="s">
        <v>142</v>
      </c>
      <c r="C62" s="31" t="s">
        <v>141</v>
      </c>
      <c r="D62" s="19" t="s">
        <v>12</v>
      </c>
      <c r="E62" s="9">
        <f>SUM(E63:E65)</f>
        <v>1300</v>
      </c>
      <c r="F62" s="9">
        <f t="shared" ref="F62:J62" si="51">SUM(F63:F65)</f>
        <v>1502</v>
      </c>
      <c r="G62" s="9">
        <f t="shared" si="51"/>
        <v>1295.1999999999998</v>
      </c>
      <c r="H62" s="24">
        <f t="shared" si="51"/>
        <v>0</v>
      </c>
      <c r="I62" s="9">
        <f t="shared" si="51"/>
        <v>0</v>
      </c>
      <c r="J62" s="9">
        <f t="shared" si="51"/>
        <v>1323.6</v>
      </c>
      <c r="K62" s="9">
        <f t="shared" ref="K62:K69" si="52">SUM(E62:J62)</f>
        <v>5420.7999999999993</v>
      </c>
      <c r="L62" s="42" t="s">
        <v>45</v>
      </c>
      <c r="M62" s="42" t="s">
        <v>144</v>
      </c>
    </row>
    <row r="63" spans="1:13" ht="24" x14ac:dyDescent="0.25">
      <c r="A63" s="30"/>
      <c r="B63" s="30"/>
      <c r="C63" s="31"/>
      <c r="D63" s="19" t="s">
        <v>10</v>
      </c>
      <c r="E63" s="9">
        <v>1157</v>
      </c>
      <c r="F63" s="9">
        <v>1324.8</v>
      </c>
      <c r="G63" s="9">
        <v>1152.0999999999999</v>
      </c>
      <c r="H63" s="24">
        <v>0</v>
      </c>
      <c r="I63" s="9">
        <v>0</v>
      </c>
      <c r="J63" s="9">
        <v>1297.0999999999999</v>
      </c>
      <c r="K63" s="9">
        <f t="shared" si="52"/>
        <v>4931</v>
      </c>
      <c r="L63" s="42"/>
      <c r="M63" s="42"/>
    </row>
    <row r="64" spans="1:13" x14ac:dyDescent="0.25">
      <c r="A64" s="30"/>
      <c r="B64" s="30"/>
      <c r="C64" s="31"/>
      <c r="D64" s="19" t="s">
        <v>11</v>
      </c>
      <c r="E64" s="9">
        <v>143</v>
      </c>
      <c r="F64" s="9">
        <v>163.69999999999999</v>
      </c>
      <c r="G64" s="9">
        <v>143.1</v>
      </c>
      <c r="H64" s="24">
        <v>0</v>
      </c>
      <c r="I64" s="9">
        <v>0</v>
      </c>
      <c r="J64" s="9">
        <v>26.5</v>
      </c>
      <c r="K64" s="9">
        <f t="shared" si="52"/>
        <v>476.29999999999995</v>
      </c>
      <c r="L64" s="42"/>
      <c r="M64" s="42"/>
    </row>
    <row r="65" spans="1:13" ht="24" x14ac:dyDescent="0.25">
      <c r="A65" s="30"/>
      <c r="B65" s="30"/>
      <c r="C65" s="31"/>
      <c r="D65" s="19" t="s">
        <v>127</v>
      </c>
      <c r="E65" s="9">
        <v>0</v>
      </c>
      <c r="F65" s="9">
        <v>13.5</v>
      </c>
      <c r="G65" s="9">
        <v>0</v>
      </c>
      <c r="H65" s="24">
        <v>0</v>
      </c>
      <c r="I65" s="9">
        <v>0</v>
      </c>
      <c r="J65" s="9">
        <v>0</v>
      </c>
      <c r="K65" s="9">
        <f t="shared" si="52"/>
        <v>13.5</v>
      </c>
      <c r="L65" s="42"/>
      <c r="M65" s="42"/>
    </row>
    <row r="66" spans="1:13" x14ac:dyDescent="0.25">
      <c r="A66" s="30" t="s">
        <v>124</v>
      </c>
      <c r="B66" s="30" t="s">
        <v>143</v>
      </c>
      <c r="C66" s="31" t="s">
        <v>141</v>
      </c>
      <c r="D66" s="19" t="s">
        <v>12</v>
      </c>
      <c r="E66" s="9">
        <f>SUM(E67:E69)</f>
        <v>11.7</v>
      </c>
      <c r="F66" s="9">
        <f t="shared" ref="F66:J66" si="53">SUM(F67:F69)</f>
        <v>12.4</v>
      </c>
      <c r="G66" s="9">
        <f t="shared" si="53"/>
        <v>34.800000000000004</v>
      </c>
      <c r="H66" s="24">
        <f t="shared" si="53"/>
        <v>0</v>
      </c>
      <c r="I66" s="9">
        <f t="shared" si="53"/>
        <v>0</v>
      </c>
      <c r="J66" s="9">
        <f t="shared" si="53"/>
        <v>0</v>
      </c>
      <c r="K66" s="9">
        <f t="shared" si="52"/>
        <v>58.900000000000006</v>
      </c>
      <c r="L66" s="42" t="s">
        <v>45</v>
      </c>
      <c r="M66" s="42" t="s">
        <v>145</v>
      </c>
    </row>
    <row r="67" spans="1:13" ht="24" x14ac:dyDescent="0.25">
      <c r="A67" s="30"/>
      <c r="B67" s="30"/>
      <c r="C67" s="31"/>
      <c r="D67" s="19" t="s">
        <v>10</v>
      </c>
      <c r="E67" s="9">
        <v>0</v>
      </c>
      <c r="F67" s="9">
        <v>11</v>
      </c>
      <c r="G67" s="9">
        <v>31.6</v>
      </c>
      <c r="H67" s="24">
        <v>0</v>
      </c>
      <c r="I67" s="9">
        <v>0</v>
      </c>
      <c r="J67" s="9">
        <v>0</v>
      </c>
      <c r="K67" s="9">
        <f t="shared" si="52"/>
        <v>42.6</v>
      </c>
      <c r="L67" s="42"/>
      <c r="M67" s="42"/>
    </row>
    <row r="68" spans="1:13" x14ac:dyDescent="0.25">
      <c r="A68" s="30"/>
      <c r="B68" s="30"/>
      <c r="C68" s="31"/>
      <c r="D68" s="19" t="s">
        <v>11</v>
      </c>
      <c r="E68" s="9">
        <v>0</v>
      </c>
      <c r="F68" s="9">
        <v>1.4</v>
      </c>
      <c r="G68" s="9">
        <v>3.2</v>
      </c>
      <c r="H68" s="24">
        <v>0</v>
      </c>
      <c r="I68" s="9">
        <v>0</v>
      </c>
      <c r="J68" s="9">
        <v>0</v>
      </c>
      <c r="K68" s="9">
        <f t="shared" si="52"/>
        <v>4.5999999999999996</v>
      </c>
      <c r="L68" s="42"/>
      <c r="M68" s="42"/>
    </row>
    <row r="69" spans="1:13" ht="24" x14ac:dyDescent="0.25">
      <c r="A69" s="30"/>
      <c r="B69" s="30"/>
      <c r="C69" s="31"/>
      <c r="D69" s="19" t="s">
        <v>127</v>
      </c>
      <c r="E69" s="9">
        <v>11.7</v>
      </c>
      <c r="F69" s="9">
        <v>0</v>
      </c>
      <c r="G69" s="9">
        <v>0</v>
      </c>
      <c r="H69" s="24">
        <v>0</v>
      </c>
      <c r="I69" s="9">
        <v>0</v>
      </c>
      <c r="J69" s="9">
        <v>0</v>
      </c>
      <c r="K69" s="9">
        <f t="shared" si="52"/>
        <v>11.7</v>
      </c>
      <c r="L69" s="42"/>
      <c r="M69" s="42"/>
    </row>
    <row r="70" spans="1:13" ht="30" customHeight="1" x14ac:dyDescent="0.25">
      <c r="A70" s="30" t="s">
        <v>56</v>
      </c>
      <c r="B70" s="30" t="s">
        <v>40</v>
      </c>
      <c r="C70" s="31" t="s">
        <v>20</v>
      </c>
      <c r="D70" s="8" t="s">
        <v>12</v>
      </c>
      <c r="E70" s="9">
        <f>SUM(E71:E72)</f>
        <v>0</v>
      </c>
      <c r="F70" s="9">
        <f t="shared" ref="F70" si="54">SUM(F71:F72)</f>
        <v>46626.400000000001</v>
      </c>
      <c r="G70" s="9">
        <f t="shared" ref="G70:H70" si="55">SUM(G71:G72)</f>
        <v>74934.399999999994</v>
      </c>
      <c r="H70" s="24">
        <f t="shared" si="55"/>
        <v>25924.9</v>
      </c>
      <c r="I70" s="9">
        <f t="shared" ref="I70:J70" si="56">SUM(I71:I72)</f>
        <v>0</v>
      </c>
      <c r="J70" s="9">
        <f t="shared" si="56"/>
        <v>0</v>
      </c>
      <c r="K70" s="9">
        <f t="shared" si="2"/>
        <v>147485.69999999998</v>
      </c>
      <c r="L70" s="42" t="s">
        <v>45</v>
      </c>
      <c r="M70" s="42" t="s">
        <v>41</v>
      </c>
    </row>
    <row r="71" spans="1:13" ht="30" customHeight="1" x14ac:dyDescent="0.25">
      <c r="A71" s="30"/>
      <c r="B71" s="30"/>
      <c r="C71" s="31"/>
      <c r="D71" s="8" t="s">
        <v>11</v>
      </c>
      <c r="E71" s="9">
        <v>0</v>
      </c>
      <c r="F71" s="9">
        <v>762.5</v>
      </c>
      <c r="G71" s="9">
        <v>30584.3</v>
      </c>
      <c r="H71" s="24">
        <v>0</v>
      </c>
      <c r="I71" s="9">
        <v>0</v>
      </c>
      <c r="J71" s="9">
        <v>0</v>
      </c>
      <c r="K71" s="9">
        <f t="shared" si="2"/>
        <v>31346.799999999999</v>
      </c>
      <c r="L71" s="42"/>
      <c r="M71" s="42"/>
    </row>
    <row r="72" spans="1:13" ht="30" customHeight="1" x14ac:dyDescent="0.25">
      <c r="A72" s="30"/>
      <c r="B72" s="30"/>
      <c r="C72" s="31"/>
      <c r="D72" s="8" t="s">
        <v>127</v>
      </c>
      <c r="E72" s="9">
        <v>0</v>
      </c>
      <c r="F72" s="9">
        <v>45863.9</v>
      </c>
      <c r="G72" s="9">
        <v>44350.1</v>
      </c>
      <c r="H72" s="24">
        <v>25924.9</v>
      </c>
      <c r="I72" s="9">
        <v>0</v>
      </c>
      <c r="J72" s="9">
        <v>0</v>
      </c>
      <c r="K72" s="9">
        <f t="shared" si="2"/>
        <v>116138.9</v>
      </c>
      <c r="L72" s="42"/>
      <c r="M72" s="42"/>
    </row>
    <row r="73" spans="1:13" x14ac:dyDescent="0.25">
      <c r="A73" s="30" t="s">
        <v>57</v>
      </c>
      <c r="B73" s="30" t="s">
        <v>134</v>
      </c>
      <c r="C73" s="31" t="s">
        <v>20</v>
      </c>
      <c r="D73" s="8" t="s">
        <v>12</v>
      </c>
      <c r="E73" s="9">
        <f>SUM(E74:E75)</f>
        <v>0</v>
      </c>
      <c r="F73" s="9">
        <f t="shared" ref="F73" si="57">SUM(F74:F75)</f>
        <v>45000</v>
      </c>
      <c r="G73" s="9">
        <f t="shared" ref="G73" si="58">SUM(G74:G75)</f>
        <v>50000</v>
      </c>
      <c r="H73" s="24">
        <f>H76+H79</f>
        <v>59957.599999999999</v>
      </c>
      <c r="I73" s="9">
        <f t="shared" ref="I73:J73" si="59">SUM(I74:I75)</f>
        <v>0</v>
      </c>
      <c r="J73" s="9">
        <f t="shared" si="59"/>
        <v>0</v>
      </c>
      <c r="K73" s="9">
        <f t="shared" si="2"/>
        <v>154957.6</v>
      </c>
      <c r="L73" s="42" t="s">
        <v>45</v>
      </c>
      <c r="M73" s="42" t="s">
        <v>55</v>
      </c>
    </row>
    <row r="74" spans="1:13" x14ac:dyDescent="0.25">
      <c r="A74" s="30"/>
      <c r="B74" s="30"/>
      <c r="C74" s="31"/>
      <c r="D74" s="8" t="s">
        <v>11</v>
      </c>
      <c r="E74" s="9">
        <v>0</v>
      </c>
      <c r="F74" s="9">
        <v>45000</v>
      </c>
      <c r="G74" s="9">
        <f>G77</f>
        <v>50000</v>
      </c>
      <c r="H74" s="24">
        <f>H77</f>
        <v>47900</v>
      </c>
      <c r="I74" s="9">
        <v>0</v>
      </c>
      <c r="J74" s="9">
        <v>0</v>
      </c>
      <c r="K74" s="9">
        <f t="shared" si="2"/>
        <v>142900</v>
      </c>
      <c r="L74" s="42"/>
      <c r="M74" s="42"/>
    </row>
    <row r="75" spans="1:13" ht="24" x14ac:dyDescent="0.25">
      <c r="A75" s="30"/>
      <c r="B75" s="30"/>
      <c r="C75" s="31"/>
      <c r="D75" s="8" t="s">
        <v>127</v>
      </c>
      <c r="E75" s="9">
        <v>0</v>
      </c>
      <c r="F75" s="9">
        <v>0</v>
      </c>
      <c r="G75" s="9">
        <v>0</v>
      </c>
      <c r="H75" s="24">
        <v>9817.9</v>
      </c>
      <c r="I75" s="9">
        <v>0</v>
      </c>
      <c r="J75" s="9">
        <v>0</v>
      </c>
      <c r="K75" s="9">
        <f t="shared" si="2"/>
        <v>9817.9</v>
      </c>
      <c r="L75" s="42"/>
      <c r="M75" s="42"/>
    </row>
    <row r="76" spans="1:13" ht="26.25" customHeight="1" x14ac:dyDescent="0.25">
      <c r="A76" s="30" t="s">
        <v>133</v>
      </c>
      <c r="B76" s="30" t="s">
        <v>58</v>
      </c>
      <c r="C76" s="31" t="s">
        <v>20</v>
      </c>
      <c r="D76" s="15" t="s">
        <v>12</v>
      </c>
      <c r="E76" s="9">
        <f>SUM(E77:E78)</f>
        <v>0</v>
      </c>
      <c r="F76" s="9">
        <f t="shared" ref="F76:I76" si="60">SUM(F77:F78)</f>
        <v>45000</v>
      </c>
      <c r="G76" s="9">
        <f t="shared" si="60"/>
        <v>50000</v>
      </c>
      <c r="H76" s="24">
        <f t="shared" si="60"/>
        <v>57717.9</v>
      </c>
      <c r="I76" s="9">
        <f t="shared" si="60"/>
        <v>0</v>
      </c>
      <c r="J76" s="9">
        <f t="shared" ref="J76" si="61">SUM(J77:J78)</f>
        <v>0</v>
      </c>
      <c r="K76" s="9">
        <f t="shared" si="2"/>
        <v>152717.9</v>
      </c>
      <c r="L76" s="42" t="s">
        <v>45</v>
      </c>
      <c r="M76" s="42" t="s">
        <v>135</v>
      </c>
    </row>
    <row r="77" spans="1:13" ht="26.25" customHeight="1" x14ac:dyDescent="0.25">
      <c r="A77" s="30"/>
      <c r="B77" s="30"/>
      <c r="C77" s="31"/>
      <c r="D77" s="15" t="s">
        <v>11</v>
      </c>
      <c r="E77" s="9">
        <v>0</v>
      </c>
      <c r="F77" s="9">
        <v>45000</v>
      </c>
      <c r="G77" s="9">
        <v>50000</v>
      </c>
      <c r="H77" s="24">
        <v>47900</v>
      </c>
      <c r="I77" s="9">
        <v>0</v>
      </c>
      <c r="J77" s="9">
        <v>0</v>
      </c>
      <c r="K77" s="9">
        <f t="shared" si="2"/>
        <v>142900</v>
      </c>
      <c r="L77" s="42"/>
      <c r="M77" s="42"/>
    </row>
    <row r="78" spans="1:13" ht="26.25" customHeight="1" x14ac:dyDescent="0.25">
      <c r="A78" s="30"/>
      <c r="B78" s="30"/>
      <c r="C78" s="31"/>
      <c r="D78" s="15" t="s">
        <v>127</v>
      </c>
      <c r="E78" s="9">
        <v>0</v>
      </c>
      <c r="F78" s="9">
        <v>0</v>
      </c>
      <c r="G78" s="9">
        <v>0</v>
      </c>
      <c r="H78" s="24">
        <v>9817.9</v>
      </c>
      <c r="I78" s="9">
        <v>0</v>
      </c>
      <c r="J78" s="9">
        <v>0</v>
      </c>
      <c r="K78" s="9">
        <f t="shared" si="2"/>
        <v>9817.9</v>
      </c>
      <c r="L78" s="42"/>
      <c r="M78" s="42"/>
    </row>
    <row r="79" spans="1:13" ht="21.75" customHeight="1" x14ac:dyDescent="0.25">
      <c r="A79" s="30" t="s">
        <v>174</v>
      </c>
      <c r="B79" s="30" t="s">
        <v>175</v>
      </c>
      <c r="C79" s="31" t="s">
        <v>20</v>
      </c>
      <c r="D79" s="23" t="s">
        <v>12</v>
      </c>
      <c r="E79" s="9" t="s">
        <v>171</v>
      </c>
      <c r="F79" s="9" t="s">
        <v>171</v>
      </c>
      <c r="G79" s="9" t="s">
        <v>171</v>
      </c>
      <c r="H79" s="24">
        <f>SUM(H80:H81)</f>
        <v>2239.6999999999998</v>
      </c>
      <c r="I79" s="9"/>
      <c r="J79" s="9"/>
      <c r="K79" s="9">
        <f>SUM(E79:J79)</f>
        <v>2239.6999999999998</v>
      </c>
      <c r="L79" s="42" t="s">
        <v>45</v>
      </c>
      <c r="M79" s="42" t="s">
        <v>176</v>
      </c>
    </row>
    <row r="80" spans="1:13" ht="19.5" customHeight="1" x14ac:dyDescent="0.25">
      <c r="A80" s="30"/>
      <c r="B80" s="30"/>
      <c r="C80" s="31"/>
      <c r="D80" s="23" t="s">
        <v>11</v>
      </c>
      <c r="E80" s="9" t="s">
        <v>171</v>
      </c>
      <c r="F80" s="9" t="s">
        <v>171</v>
      </c>
      <c r="G80" s="9" t="s">
        <v>171</v>
      </c>
      <c r="H80" s="24"/>
      <c r="I80" s="9"/>
      <c r="J80" s="9"/>
      <c r="K80" s="9"/>
      <c r="L80" s="42"/>
      <c r="M80" s="42"/>
    </row>
    <row r="81" spans="1:13" ht="27" customHeight="1" x14ac:dyDescent="0.25">
      <c r="A81" s="30"/>
      <c r="B81" s="30"/>
      <c r="C81" s="31"/>
      <c r="D81" s="23" t="s">
        <v>127</v>
      </c>
      <c r="E81" s="9" t="s">
        <v>171</v>
      </c>
      <c r="F81" s="9" t="s">
        <v>171</v>
      </c>
      <c r="G81" s="9" t="s">
        <v>171</v>
      </c>
      <c r="H81" s="24">
        <v>2239.6999999999998</v>
      </c>
      <c r="I81" s="9"/>
      <c r="J81" s="9"/>
      <c r="K81" s="9">
        <f>SUM(E81:J81)</f>
        <v>2239.6999999999998</v>
      </c>
      <c r="L81" s="42"/>
      <c r="M81" s="42"/>
    </row>
    <row r="82" spans="1:13" x14ac:dyDescent="0.25">
      <c r="A82" s="30" t="s">
        <v>59</v>
      </c>
      <c r="B82" s="30" t="s">
        <v>60</v>
      </c>
      <c r="C82" s="30" t="s">
        <v>20</v>
      </c>
      <c r="D82" s="8" t="s">
        <v>12</v>
      </c>
      <c r="E82" s="9">
        <f>SUM(E83:E85)</f>
        <v>0</v>
      </c>
      <c r="F82" s="9">
        <f t="shared" ref="F82:I82" si="62">SUM(F83:F85)</f>
        <v>0</v>
      </c>
      <c r="G82" s="9">
        <f t="shared" si="62"/>
        <v>0</v>
      </c>
      <c r="H82" s="24">
        <f t="shared" si="62"/>
        <v>37596.5</v>
      </c>
      <c r="I82" s="9">
        <f t="shared" si="62"/>
        <v>30247.599999999999</v>
      </c>
      <c r="J82" s="9">
        <f t="shared" ref="J82" si="63">SUM(J83:J85)</f>
        <v>22801.1</v>
      </c>
      <c r="K82" s="9">
        <f t="shared" si="2"/>
        <v>90645.200000000012</v>
      </c>
      <c r="L82" s="42" t="s">
        <v>45</v>
      </c>
      <c r="M82" s="42" t="s">
        <v>61</v>
      </c>
    </row>
    <row r="83" spans="1:13" ht="24" x14ac:dyDescent="0.25">
      <c r="A83" s="30"/>
      <c r="B83" s="30"/>
      <c r="C83" s="30"/>
      <c r="D83" s="8" t="s">
        <v>10</v>
      </c>
      <c r="E83" s="9">
        <v>0</v>
      </c>
      <c r="F83" s="9">
        <v>0</v>
      </c>
      <c r="G83" s="9">
        <v>0</v>
      </c>
      <c r="H83" s="24">
        <v>36844.6</v>
      </c>
      <c r="I83" s="9">
        <v>29644.799999999999</v>
      </c>
      <c r="J83" s="9">
        <v>22230.5</v>
      </c>
      <c r="K83" s="9">
        <f t="shared" si="2"/>
        <v>88719.9</v>
      </c>
      <c r="L83" s="42"/>
      <c r="M83" s="42"/>
    </row>
    <row r="84" spans="1:13" x14ac:dyDescent="0.25">
      <c r="A84" s="30"/>
      <c r="B84" s="30"/>
      <c r="C84" s="30"/>
      <c r="D84" s="8" t="s">
        <v>11</v>
      </c>
      <c r="E84" s="9">
        <v>0</v>
      </c>
      <c r="F84" s="9">
        <v>0</v>
      </c>
      <c r="G84" s="9">
        <v>0</v>
      </c>
      <c r="H84" s="24">
        <v>751.9</v>
      </c>
      <c r="I84" s="9">
        <v>602.79999999999995</v>
      </c>
      <c r="J84" s="9">
        <v>570.6</v>
      </c>
      <c r="K84" s="9">
        <f t="shared" si="2"/>
        <v>1925.2999999999997</v>
      </c>
      <c r="L84" s="42"/>
      <c r="M84" s="42"/>
    </row>
    <row r="85" spans="1:13" ht="24" x14ac:dyDescent="0.25">
      <c r="A85" s="30"/>
      <c r="B85" s="30"/>
      <c r="C85" s="30"/>
      <c r="D85" s="8" t="s">
        <v>127</v>
      </c>
      <c r="E85" s="9">
        <v>0</v>
      </c>
      <c r="F85" s="9">
        <v>0</v>
      </c>
      <c r="G85" s="9">
        <v>0</v>
      </c>
      <c r="H85" s="24">
        <v>0</v>
      </c>
      <c r="I85" s="9">
        <v>0</v>
      </c>
      <c r="J85" s="9">
        <v>0</v>
      </c>
      <c r="K85" s="9">
        <f t="shared" si="2"/>
        <v>0</v>
      </c>
      <c r="L85" s="42"/>
      <c r="M85" s="42"/>
    </row>
    <row r="86" spans="1:13" x14ac:dyDescent="0.25">
      <c r="A86" s="30" t="s">
        <v>62</v>
      </c>
      <c r="B86" s="30" t="s">
        <v>63</v>
      </c>
      <c r="C86" s="30" t="s">
        <v>20</v>
      </c>
      <c r="D86" s="8" t="s">
        <v>12</v>
      </c>
      <c r="E86" s="9">
        <f t="shared" ref="E86" si="64">SUM(E87)</f>
        <v>0</v>
      </c>
      <c r="F86" s="9">
        <f t="shared" ref="F86" si="65">SUM(F87)</f>
        <v>0</v>
      </c>
      <c r="G86" s="9">
        <f>SUM(G87)</f>
        <v>1205.7</v>
      </c>
      <c r="H86" s="24">
        <f t="shared" ref="H86" si="66">SUM(H87)</f>
        <v>558.5</v>
      </c>
      <c r="I86" s="9">
        <f t="shared" ref="I86:J86" si="67">SUM(I87)</f>
        <v>0</v>
      </c>
      <c r="J86" s="9">
        <f t="shared" si="67"/>
        <v>0</v>
      </c>
      <c r="K86" s="9">
        <f t="shared" si="2"/>
        <v>1764.2</v>
      </c>
      <c r="L86" s="42" t="s">
        <v>45</v>
      </c>
      <c r="M86" s="42" t="s">
        <v>64</v>
      </c>
    </row>
    <row r="87" spans="1:13" ht="25.5" customHeight="1" x14ac:dyDescent="0.25">
      <c r="A87" s="30"/>
      <c r="B87" s="30"/>
      <c r="C87" s="30"/>
      <c r="D87" s="8" t="s">
        <v>128</v>
      </c>
      <c r="E87" s="9">
        <f>SUM(E88:E89)</f>
        <v>0</v>
      </c>
      <c r="F87" s="9">
        <f t="shared" ref="F87" si="68">SUM(F88:F89)</f>
        <v>0</v>
      </c>
      <c r="G87" s="9">
        <f t="shared" ref="G87:H87" si="69">SUM(G88:G89)</f>
        <v>1205.7</v>
      </c>
      <c r="H87" s="24">
        <f t="shared" si="69"/>
        <v>558.5</v>
      </c>
      <c r="I87" s="9">
        <f t="shared" ref="I87:J87" si="70">SUM(I88:I89)</f>
        <v>0</v>
      </c>
      <c r="J87" s="9">
        <f t="shared" si="70"/>
        <v>0</v>
      </c>
      <c r="K87" s="9">
        <f t="shared" si="2"/>
        <v>1764.2</v>
      </c>
      <c r="L87" s="42"/>
      <c r="M87" s="42"/>
    </row>
    <row r="88" spans="1:13" ht="77.25" customHeight="1" x14ac:dyDescent="0.25">
      <c r="A88" s="30"/>
      <c r="B88" s="30"/>
      <c r="C88" s="30"/>
      <c r="D88" s="8" t="s">
        <v>65</v>
      </c>
      <c r="E88" s="9">
        <f>SUM(E89:E103)</f>
        <v>0</v>
      </c>
      <c r="F88" s="9">
        <v>0</v>
      </c>
      <c r="G88" s="9">
        <v>1134.5</v>
      </c>
      <c r="H88" s="24">
        <v>462.5</v>
      </c>
      <c r="I88" s="9">
        <v>0</v>
      </c>
      <c r="J88" s="9">
        <v>0</v>
      </c>
      <c r="K88" s="9">
        <f t="shared" si="2"/>
        <v>1597</v>
      </c>
      <c r="L88" s="42"/>
      <c r="M88" s="42"/>
    </row>
    <row r="89" spans="1:13" ht="115.5" customHeight="1" x14ac:dyDescent="0.25">
      <c r="A89" s="30"/>
      <c r="B89" s="30"/>
      <c r="C89" s="30"/>
      <c r="D89" s="8" t="s">
        <v>66</v>
      </c>
      <c r="E89" s="9">
        <v>0</v>
      </c>
      <c r="F89" s="9">
        <v>0</v>
      </c>
      <c r="G89" s="9">
        <v>71.2</v>
      </c>
      <c r="H89" s="24">
        <v>96</v>
      </c>
      <c r="I89" s="9">
        <v>0</v>
      </c>
      <c r="J89" s="9">
        <v>0</v>
      </c>
      <c r="K89" s="9">
        <f t="shared" si="2"/>
        <v>167.2</v>
      </c>
      <c r="L89" s="42"/>
      <c r="M89" s="42"/>
    </row>
    <row r="90" spans="1:13" x14ac:dyDescent="0.25">
      <c r="A90" s="30" t="s">
        <v>67</v>
      </c>
      <c r="B90" s="30" t="s">
        <v>71</v>
      </c>
      <c r="C90" s="30" t="s">
        <v>20</v>
      </c>
      <c r="D90" s="8" t="s">
        <v>12</v>
      </c>
      <c r="E90" s="9">
        <f>SUM(E91:E93)</f>
        <v>0</v>
      </c>
      <c r="F90" s="9">
        <f t="shared" ref="F90" si="71">SUM(F91:F93)</f>
        <v>6368.4</v>
      </c>
      <c r="G90" s="9">
        <f t="shared" ref="G90:H90" si="72">SUM(G91:G93)</f>
        <v>1117.0999999999999</v>
      </c>
      <c r="H90" s="24">
        <f t="shared" si="72"/>
        <v>3137.3999999999996</v>
      </c>
      <c r="I90" s="9">
        <f t="shared" ref="I90:J90" si="73">SUM(I91:I93)</f>
        <v>3137.5</v>
      </c>
      <c r="J90" s="9">
        <f t="shared" si="73"/>
        <v>3137</v>
      </c>
      <c r="K90" s="9">
        <f t="shared" ref="K90:K96" si="74">SUM(E90:J90)</f>
        <v>16897.400000000001</v>
      </c>
      <c r="L90" s="42" t="s">
        <v>45</v>
      </c>
      <c r="M90" s="42" t="s">
        <v>147</v>
      </c>
    </row>
    <row r="91" spans="1:13" ht="24" x14ac:dyDescent="0.25">
      <c r="A91" s="30"/>
      <c r="B91" s="30"/>
      <c r="C91" s="30"/>
      <c r="D91" s="8" t="s">
        <v>10</v>
      </c>
      <c r="E91" s="9">
        <v>0</v>
      </c>
      <c r="F91" s="9">
        <v>6241</v>
      </c>
      <c r="G91" s="9">
        <v>1094.8</v>
      </c>
      <c r="H91" s="24">
        <v>3074.7</v>
      </c>
      <c r="I91" s="9">
        <v>3074.7</v>
      </c>
      <c r="J91" s="9">
        <v>3074.3</v>
      </c>
      <c r="K91" s="9">
        <f t="shared" si="74"/>
        <v>16559.5</v>
      </c>
      <c r="L91" s="42"/>
      <c r="M91" s="42"/>
    </row>
    <row r="92" spans="1:13" x14ac:dyDescent="0.25">
      <c r="A92" s="30"/>
      <c r="B92" s="30"/>
      <c r="C92" s="30"/>
      <c r="D92" s="8" t="s">
        <v>11</v>
      </c>
      <c r="E92" s="9">
        <v>0</v>
      </c>
      <c r="F92" s="9">
        <v>127.4</v>
      </c>
      <c r="G92" s="9">
        <v>22.3</v>
      </c>
      <c r="H92" s="24">
        <v>62.7</v>
      </c>
      <c r="I92" s="9">
        <v>62.8</v>
      </c>
      <c r="J92" s="9">
        <v>62.7</v>
      </c>
      <c r="K92" s="9">
        <f t="shared" si="74"/>
        <v>337.90000000000003</v>
      </c>
      <c r="L92" s="42"/>
      <c r="M92" s="42"/>
    </row>
    <row r="93" spans="1:13" ht="24" x14ac:dyDescent="0.25">
      <c r="A93" s="30"/>
      <c r="B93" s="30"/>
      <c r="C93" s="30"/>
      <c r="D93" s="8" t="s">
        <v>127</v>
      </c>
      <c r="E93" s="9">
        <v>0</v>
      </c>
      <c r="F93" s="9">
        <v>0</v>
      </c>
      <c r="G93" s="9">
        <v>0</v>
      </c>
      <c r="H93" s="24">
        <v>0</v>
      </c>
      <c r="I93" s="9">
        <v>0</v>
      </c>
      <c r="J93" s="9">
        <v>0</v>
      </c>
      <c r="K93" s="9">
        <f t="shared" si="74"/>
        <v>0</v>
      </c>
      <c r="L93" s="42"/>
      <c r="M93" s="42"/>
    </row>
    <row r="94" spans="1:13" x14ac:dyDescent="0.25">
      <c r="A94" s="30" t="s">
        <v>70</v>
      </c>
      <c r="B94" s="30" t="s">
        <v>75</v>
      </c>
      <c r="C94" s="30" t="s">
        <v>20</v>
      </c>
      <c r="D94" s="8" t="s">
        <v>12</v>
      </c>
      <c r="E94" s="9">
        <f t="shared" ref="E94:J94" si="75">SUM(E95:E96)</f>
        <v>0</v>
      </c>
      <c r="F94" s="9">
        <f t="shared" si="75"/>
        <v>0</v>
      </c>
      <c r="G94" s="9">
        <f t="shared" si="75"/>
        <v>500</v>
      </c>
      <c r="H94" s="24">
        <f t="shared" si="75"/>
        <v>6958.7</v>
      </c>
      <c r="I94" s="9">
        <f t="shared" si="75"/>
        <v>0</v>
      </c>
      <c r="J94" s="9">
        <f t="shared" si="75"/>
        <v>0</v>
      </c>
      <c r="K94" s="9">
        <f t="shared" si="74"/>
        <v>7458.7</v>
      </c>
      <c r="L94" s="42" t="s">
        <v>45</v>
      </c>
      <c r="M94" s="42" t="s">
        <v>147</v>
      </c>
    </row>
    <row r="95" spans="1:13" x14ac:dyDescent="0.25">
      <c r="A95" s="30"/>
      <c r="B95" s="30"/>
      <c r="C95" s="30"/>
      <c r="D95" s="8" t="s">
        <v>11</v>
      </c>
      <c r="E95" s="9">
        <v>0</v>
      </c>
      <c r="F95" s="9">
        <v>0</v>
      </c>
      <c r="G95" s="9">
        <v>0</v>
      </c>
      <c r="H95" s="24">
        <v>0</v>
      </c>
      <c r="I95" s="9">
        <v>0</v>
      </c>
      <c r="J95" s="9">
        <v>0</v>
      </c>
      <c r="K95" s="9">
        <f t="shared" si="74"/>
        <v>0</v>
      </c>
      <c r="L95" s="42"/>
      <c r="M95" s="42"/>
    </row>
    <row r="96" spans="1:13" ht="24" x14ac:dyDescent="0.25">
      <c r="A96" s="30"/>
      <c r="B96" s="30"/>
      <c r="C96" s="30"/>
      <c r="D96" s="8" t="s">
        <v>127</v>
      </c>
      <c r="E96" s="9">
        <v>0</v>
      </c>
      <c r="F96" s="9">
        <v>0</v>
      </c>
      <c r="G96" s="9">
        <v>500</v>
      </c>
      <c r="H96" s="24">
        <v>6958.7</v>
      </c>
      <c r="I96" s="9">
        <v>0</v>
      </c>
      <c r="J96" s="9">
        <v>0</v>
      </c>
      <c r="K96" s="9">
        <f t="shared" si="74"/>
        <v>7458.7</v>
      </c>
      <c r="L96" s="42"/>
      <c r="M96" s="42"/>
    </row>
    <row r="97" spans="1:13" x14ac:dyDescent="0.25">
      <c r="A97" s="30" t="s">
        <v>74</v>
      </c>
      <c r="B97" s="30" t="s">
        <v>68</v>
      </c>
      <c r="C97" s="31" t="s">
        <v>20</v>
      </c>
      <c r="D97" s="19" t="s">
        <v>12</v>
      </c>
      <c r="E97" s="9">
        <f>SUM(E98:E99)</f>
        <v>0</v>
      </c>
      <c r="F97" s="9">
        <f t="shared" ref="F97:J97" si="76">SUM(F98:F99)</f>
        <v>5344.7</v>
      </c>
      <c r="G97" s="9">
        <f t="shared" si="76"/>
        <v>7889</v>
      </c>
      <c r="H97" s="24">
        <f t="shared" ref="H97" si="77">SUM(H98:H99)</f>
        <v>8452.2000000000007</v>
      </c>
      <c r="I97" s="9">
        <f t="shared" si="76"/>
        <v>8452.2000000000007</v>
      </c>
      <c r="J97" s="9">
        <f t="shared" si="76"/>
        <v>8452.2000000000007</v>
      </c>
      <c r="K97" s="9">
        <f t="shared" ref="K97:K102" si="78">SUM(E97:J97)</f>
        <v>38590.300000000003</v>
      </c>
      <c r="L97" s="42" t="s">
        <v>45</v>
      </c>
      <c r="M97" s="42" t="s">
        <v>69</v>
      </c>
    </row>
    <row r="98" spans="1:13" ht="27" customHeight="1" x14ac:dyDescent="0.25">
      <c r="A98" s="30"/>
      <c r="B98" s="30"/>
      <c r="C98" s="31"/>
      <c r="D98" s="19" t="s">
        <v>11</v>
      </c>
      <c r="E98" s="9">
        <v>0</v>
      </c>
      <c r="F98" s="9">
        <v>5344.7</v>
      </c>
      <c r="G98" s="9">
        <v>7889</v>
      </c>
      <c r="H98" s="24">
        <v>8452.2000000000007</v>
      </c>
      <c r="I98" s="9">
        <v>8452.2000000000007</v>
      </c>
      <c r="J98" s="9">
        <v>8452.2000000000007</v>
      </c>
      <c r="K98" s="9">
        <f t="shared" si="78"/>
        <v>38590.300000000003</v>
      </c>
      <c r="L98" s="42"/>
      <c r="M98" s="42"/>
    </row>
    <row r="99" spans="1:13" ht="24" x14ac:dyDescent="0.25">
      <c r="A99" s="30"/>
      <c r="B99" s="30"/>
      <c r="C99" s="31"/>
      <c r="D99" s="19" t="s">
        <v>127</v>
      </c>
      <c r="E99" s="9">
        <v>0</v>
      </c>
      <c r="F99" s="9">
        <v>0</v>
      </c>
      <c r="G99" s="9">
        <v>0</v>
      </c>
      <c r="H99" s="24">
        <v>0</v>
      </c>
      <c r="I99" s="9">
        <v>0</v>
      </c>
      <c r="J99" s="9">
        <v>0</v>
      </c>
      <c r="K99" s="9">
        <f t="shared" si="78"/>
        <v>0</v>
      </c>
      <c r="L99" s="42"/>
      <c r="M99" s="42"/>
    </row>
    <row r="100" spans="1:13" ht="15" customHeight="1" x14ac:dyDescent="0.25">
      <c r="A100" s="30" t="s">
        <v>148</v>
      </c>
      <c r="B100" s="30" t="s">
        <v>151</v>
      </c>
      <c r="C100" s="31" t="s">
        <v>20</v>
      </c>
      <c r="D100" s="19" t="s">
        <v>12</v>
      </c>
      <c r="E100" s="9">
        <f>SUM(E101:E102)</f>
        <v>0</v>
      </c>
      <c r="F100" s="9">
        <f t="shared" ref="F100:J100" si="79">SUM(F101:F102)</f>
        <v>0</v>
      </c>
      <c r="G100" s="9">
        <f t="shared" si="79"/>
        <v>0</v>
      </c>
      <c r="H100" s="24">
        <f t="shared" ref="H100" si="80">SUM(H101:H102)</f>
        <v>1260.3</v>
      </c>
      <c r="I100" s="9">
        <f t="shared" si="79"/>
        <v>4604.3</v>
      </c>
      <c r="J100" s="9">
        <f t="shared" si="79"/>
        <v>4604.3</v>
      </c>
      <c r="K100" s="9">
        <f t="shared" si="78"/>
        <v>10468.900000000001</v>
      </c>
      <c r="L100" s="42" t="s">
        <v>45</v>
      </c>
      <c r="M100" s="42" t="s">
        <v>155</v>
      </c>
    </row>
    <row r="101" spans="1:13" ht="27" customHeight="1" x14ac:dyDescent="0.25">
      <c r="A101" s="30"/>
      <c r="B101" s="30"/>
      <c r="C101" s="31"/>
      <c r="D101" s="19" t="s">
        <v>11</v>
      </c>
      <c r="E101" s="9">
        <v>0</v>
      </c>
      <c r="F101" s="9">
        <v>0</v>
      </c>
      <c r="G101" s="9">
        <v>0</v>
      </c>
      <c r="H101" s="24">
        <v>1260.3</v>
      </c>
      <c r="I101" s="9">
        <v>4604.3</v>
      </c>
      <c r="J101" s="9">
        <v>4604.3</v>
      </c>
      <c r="K101" s="9">
        <f t="shared" si="78"/>
        <v>10468.900000000001</v>
      </c>
      <c r="L101" s="42"/>
      <c r="M101" s="42"/>
    </row>
    <row r="102" spans="1:13" ht="24" x14ac:dyDescent="0.25">
      <c r="A102" s="30"/>
      <c r="B102" s="30"/>
      <c r="C102" s="31"/>
      <c r="D102" s="19" t="s">
        <v>127</v>
      </c>
      <c r="E102" s="9">
        <v>0</v>
      </c>
      <c r="F102" s="9">
        <v>0</v>
      </c>
      <c r="G102" s="9">
        <v>0</v>
      </c>
      <c r="H102" s="24">
        <v>0</v>
      </c>
      <c r="I102" s="9">
        <v>0</v>
      </c>
      <c r="J102" s="9">
        <v>0</v>
      </c>
      <c r="K102" s="9">
        <f t="shared" si="78"/>
        <v>0</v>
      </c>
      <c r="L102" s="42"/>
      <c r="M102" s="42"/>
    </row>
    <row r="103" spans="1:13" x14ac:dyDescent="0.25">
      <c r="A103" s="30" t="s">
        <v>149</v>
      </c>
      <c r="B103" s="30" t="s">
        <v>152</v>
      </c>
      <c r="C103" s="31" t="s">
        <v>20</v>
      </c>
      <c r="D103" s="8" t="s">
        <v>12</v>
      </c>
      <c r="E103" s="9">
        <f>SUM(E104:E105)</f>
        <v>0</v>
      </c>
      <c r="F103" s="9">
        <f t="shared" ref="F103" si="81">SUM(F104:F105)</f>
        <v>0</v>
      </c>
      <c r="G103" s="9">
        <f t="shared" ref="G103" si="82">SUM(G104:G105)</f>
        <v>0</v>
      </c>
      <c r="H103" s="24">
        <f t="shared" ref="H103" si="83">SUM(H104:H105)</f>
        <v>1535.5</v>
      </c>
      <c r="I103" s="9">
        <f t="shared" ref="I103:J103" si="84">SUM(I104:I105)</f>
        <v>2094.1999999999998</v>
      </c>
      <c r="J103" s="9">
        <f t="shared" si="84"/>
        <v>2742.2</v>
      </c>
      <c r="K103" s="9">
        <f t="shared" si="2"/>
        <v>6371.9</v>
      </c>
      <c r="L103" s="42" t="s">
        <v>45</v>
      </c>
      <c r="M103" s="42" t="s">
        <v>154</v>
      </c>
    </row>
    <row r="104" spans="1:13" ht="27" customHeight="1" x14ac:dyDescent="0.25">
      <c r="A104" s="30"/>
      <c r="B104" s="30"/>
      <c r="C104" s="31"/>
      <c r="D104" s="8" t="s">
        <v>11</v>
      </c>
      <c r="E104" s="9">
        <v>0</v>
      </c>
      <c r="F104" s="9">
        <v>0</v>
      </c>
      <c r="G104" s="9">
        <v>0</v>
      </c>
      <c r="H104" s="24">
        <v>1535.5</v>
      </c>
      <c r="I104" s="9">
        <v>2094.1999999999998</v>
      </c>
      <c r="J104" s="9">
        <v>2742.2</v>
      </c>
      <c r="K104" s="9">
        <f t="shared" si="2"/>
        <v>6371.9</v>
      </c>
      <c r="L104" s="42"/>
      <c r="M104" s="42"/>
    </row>
    <row r="105" spans="1:13" ht="24" x14ac:dyDescent="0.25">
      <c r="A105" s="30"/>
      <c r="B105" s="30"/>
      <c r="C105" s="31"/>
      <c r="D105" s="8" t="s">
        <v>127</v>
      </c>
      <c r="E105" s="9">
        <v>0</v>
      </c>
      <c r="F105" s="9">
        <v>0</v>
      </c>
      <c r="G105" s="9">
        <v>0</v>
      </c>
      <c r="H105" s="24">
        <v>0</v>
      </c>
      <c r="I105" s="9">
        <v>0</v>
      </c>
      <c r="J105" s="9">
        <v>0</v>
      </c>
      <c r="K105" s="9">
        <f t="shared" si="2"/>
        <v>0</v>
      </c>
      <c r="L105" s="42"/>
      <c r="M105" s="42"/>
    </row>
    <row r="106" spans="1:13" x14ac:dyDescent="0.25">
      <c r="A106" s="30" t="s">
        <v>150</v>
      </c>
      <c r="B106" s="30" t="s">
        <v>153</v>
      </c>
      <c r="C106" s="30" t="s">
        <v>20</v>
      </c>
      <c r="D106" s="19" t="s">
        <v>12</v>
      </c>
      <c r="E106" s="9">
        <f>SUM(E107:E109)</f>
        <v>0</v>
      </c>
      <c r="F106" s="9">
        <f t="shared" ref="F106:J106" si="85">SUM(F107:F109)</f>
        <v>0</v>
      </c>
      <c r="G106" s="9">
        <f t="shared" si="85"/>
        <v>0</v>
      </c>
      <c r="H106" s="24">
        <f t="shared" ref="H106" si="86">SUM(H107:H109)</f>
        <v>0</v>
      </c>
      <c r="I106" s="9">
        <f t="shared" si="85"/>
        <v>720</v>
      </c>
      <c r="J106" s="9">
        <f t="shared" si="85"/>
        <v>213</v>
      </c>
      <c r="K106" s="9">
        <f>SUM(E106:J106)</f>
        <v>933</v>
      </c>
      <c r="L106" s="42" t="s">
        <v>45</v>
      </c>
      <c r="M106" s="42" t="s">
        <v>156</v>
      </c>
    </row>
    <row r="107" spans="1:13" ht="24" x14ac:dyDescent="0.25">
      <c r="A107" s="30"/>
      <c r="B107" s="30"/>
      <c r="C107" s="30"/>
      <c r="D107" s="19" t="s">
        <v>10</v>
      </c>
      <c r="E107" s="9">
        <v>0</v>
      </c>
      <c r="F107" s="9">
        <v>0</v>
      </c>
      <c r="G107" s="9">
        <v>0</v>
      </c>
      <c r="H107" s="24">
        <v>0</v>
      </c>
      <c r="I107" s="9">
        <v>705.6</v>
      </c>
      <c r="J107" s="9">
        <v>208.7</v>
      </c>
      <c r="K107" s="9">
        <f>SUM(E107:J107)</f>
        <v>914.3</v>
      </c>
      <c r="L107" s="42"/>
      <c r="M107" s="42"/>
    </row>
    <row r="108" spans="1:13" x14ac:dyDescent="0.25">
      <c r="A108" s="30"/>
      <c r="B108" s="30"/>
      <c r="C108" s="30"/>
      <c r="D108" s="19" t="s">
        <v>11</v>
      </c>
      <c r="E108" s="9">
        <v>0</v>
      </c>
      <c r="F108" s="9">
        <v>0</v>
      </c>
      <c r="G108" s="9">
        <v>0</v>
      </c>
      <c r="H108" s="24">
        <v>0</v>
      </c>
      <c r="I108" s="9">
        <v>14.4</v>
      </c>
      <c r="J108" s="9">
        <v>4.3</v>
      </c>
      <c r="K108" s="9">
        <f>SUM(E108:J108)</f>
        <v>18.7</v>
      </c>
      <c r="L108" s="42"/>
      <c r="M108" s="42"/>
    </row>
    <row r="109" spans="1:13" ht="24" x14ac:dyDescent="0.25">
      <c r="A109" s="30"/>
      <c r="B109" s="30"/>
      <c r="C109" s="30"/>
      <c r="D109" s="19" t="s">
        <v>127</v>
      </c>
      <c r="E109" s="9">
        <v>0</v>
      </c>
      <c r="F109" s="9">
        <v>0</v>
      </c>
      <c r="G109" s="9">
        <v>0</v>
      </c>
      <c r="H109" s="24">
        <v>0</v>
      </c>
      <c r="I109" s="9">
        <v>0</v>
      </c>
      <c r="J109" s="9">
        <v>0</v>
      </c>
      <c r="K109" s="9">
        <f>SUM(E109:J109)</f>
        <v>0</v>
      </c>
      <c r="L109" s="42"/>
      <c r="M109" s="42"/>
    </row>
    <row r="110" spans="1:13" x14ac:dyDescent="0.25">
      <c r="A110" s="37" t="s">
        <v>72</v>
      </c>
      <c r="B110" s="37"/>
      <c r="C110" s="37"/>
      <c r="D110" s="8" t="s">
        <v>12</v>
      </c>
      <c r="E110" s="9">
        <f>SUM(E111:E113)</f>
        <v>1288762.5</v>
      </c>
      <c r="F110" s="9">
        <f t="shared" ref="F110:I110" si="87">SUM(F111:F113)</f>
        <v>1462214.6</v>
      </c>
      <c r="G110" s="9">
        <f t="shared" si="87"/>
        <v>1838029.5</v>
      </c>
      <c r="H110" s="24">
        <f t="shared" ref="H110" si="88">SUM(H111:H113)</f>
        <v>2275450.2999999998</v>
      </c>
      <c r="I110" s="9">
        <f t="shared" si="87"/>
        <v>1757241.8</v>
      </c>
      <c r="J110" s="9">
        <f t="shared" ref="J110" si="89">SUM(J111:J113)</f>
        <v>1724029.7000000002</v>
      </c>
      <c r="K110" s="9">
        <f t="shared" si="2"/>
        <v>10345728.399999999</v>
      </c>
      <c r="L110" s="31"/>
      <c r="M110" s="31"/>
    </row>
    <row r="111" spans="1:13" ht="24" x14ac:dyDescent="0.25">
      <c r="A111" s="37"/>
      <c r="B111" s="37"/>
      <c r="C111" s="37"/>
      <c r="D111" s="8" t="s">
        <v>10</v>
      </c>
      <c r="E111" s="9">
        <f>E91+E83+E59+E11+E107+E35</f>
        <v>1157</v>
      </c>
      <c r="F111" s="9">
        <f>F91+F83+F59+F11+F107+F35</f>
        <v>7576.8</v>
      </c>
      <c r="G111" s="9">
        <f>G91+G83+G59+G11+G107+G35</f>
        <v>84042.299999999988</v>
      </c>
      <c r="H111" s="24">
        <f t="shared" ref="H111" si="90">H91+H83+H59+H11+H107+H35</f>
        <v>337795.9</v>
      </c>
      <c r="I111" s="9">
        <f>I91+I83+I59+I11+I107+I35</f>
        <v>248169.5</v>
      </c>
      <c r="J111" s="9">
        <f>J91+J83+J59+J11+J107+J35</f>
        <v>238785.69999999998</v>
      </c>
      <c r="K111" s="9">
        <f>SUM(E111:J111)</f>
        <v>917527.2</v>
      </c>
      <c r="L111" s="31"/>
      <c r="M111" s="31"/>
    </row>
    <row r="112" spans="1:13" x14ac:dyDescent="0.25">
      <c r="A112" s="37"/>
      <c r="B112" s="37"/>
      <c r="C112" s="37"/>
      <c r="D112" s="8" t="s">
        <v>11</v>
      </c>
      <c r="E112" s="9">
        <f>E92+E84+E74+E71+E60+E56+E36+E32+E29+E12+E104+E95+E98+E101+E108</f>
        <v>1181274.5</v>
      </c>
      <c r="F112" s="9">
        <f>F92+F84+F74+F71+F60+F56+F36+F32+F29+F12+F104+F95+F98+F101+F108</f>
        <v>1274842.6000000001</v>
      </c>
      <c r="G112" s="9">
        <f>G92+G84+G74+G71+G60+G56+G36+G32+G29+G12+G104+G95+G98+G101+G108</f>
        <v>1535231.0999999999</v>
      </c>
      <c r="H112" s="24">
        <f t="shared" ref="H112" si="91">H92+H84+H74+H71+H60+H56+H36+H32+H29+H12+H104+H95+H98+H101+H108</f>
        <v>1527170.9</v>
      </c>
      <c r="I112" s="9">
        <f>I92+I84+I74+I71+I60+I56+I36+I32+I29+I12+I104+I95+I98+I101+I108</f>
        <v>1403872.3</v>
      </c>
      <c r="J112" s="9">
        <f>J92+J84+J74+J71+J60+J56+J36+J32+J29+J12+J104+J95+J98+J101+J108</f>
        <v>1404504.4000000001</v>
      </c>
      <c r="K112" s="9">
        <f t="shared" si="2"/>
        <v>8326895.7999999998</v>
      </c>
      <c r="L112" s="31"/>
      <c r="M112" s="31"/>
    </row>
    <row r="113" spans="1:13" ht="27.75" customHeight="1" x14ac:dyDescent="0.25">
      <c r="A113" s="37"/>
      <c r="B113" s="37"/>
      <c r="C113" s="37"/>
      <c r="D113" s="8" t="s">
        <v>128</v>
      </c>
      <c r="E113" s="9">
        <f>E93+E105+E87+E85+E75+E72+E61+E57+E37+E33+E30+E13+E96</f>
        <v>106331</v>
      </c>
      <c r="F113" s="9">
        <f>F93+F105+F87+F85+F75+F72+F61+F57+F37+F33+F30+F13+F96</f>
        <v>179795.20000000001</v>
      </c>
      <c r="G113" s="9">
        <f>G93+G105+G87+G85+G75+G72+G61+G57+G37+G33+G30+G13+G96</f>
        <v>218756.1</v>
      </c>
      <c r="H113" s="24">
        <f>H93+H105+H87+H85+H75+H72+H61+H57+H37+H33+H30+H13+H81+H96</f>
        <v>410483.5</v>
      </c>
      <c r="I113" s="9">
        <f>I93+I105+I87+I85+I75+I72+I61+I57+I37+I33+I30+I13+I96</f>
        <v>105200</v>
      </c>
      <c r="J113" s="9">
        <f>J93+J105+J87+J85+J75+J72+J61+J57+J37+J33+J30+J13+J96</f>
        <v>80739.600000000006</v>
      </c>
      <c r="K113" s="9">
        <f t="shared" ref="K113:K114" si="92">SUM(E113:J113)</f>
        <v>1101305.4000000001</v>
      </c>
      <c r="L113" s="31"/>
      <c r="M113" s="31"/>
    </row>
    <row r="114" spans="1:13" ht="77.25" customHeight="1" x14ac:dyDescent="0.25">
      <c r="A114" s="37"/>
      <c r="B114" s="37"/>
      <c r="C114" s="37"/>
      <c r="D114" s="8" t="s">
        <v>73</v>
      </c>
      <c r="E114" s="9">
        <f>E88</f>
        <v>0</v>
      </c>
      <c r="F114" s="9">
        <f t="shared" ref="F114:I115" si="93">F88</f>
        <v>0</v>
      </c>
      <c r="G114" s="9">
        <f t="shared" si="93"/>
        <v>1134.5</v>
      </c>
      <c r="H114" s="24">
        <f t="shared" si="93"/>
        <v>462.5</v>
      </c>
      <c r="I114" s="9">
        <f t="shared" si="93"/>
        <v>0</v>
      </c>
      <c r="J114" s="9">
        <f t="shared" ref="J114" si="94">J88</f>
        <v>0</v>
      </c>
      <c r="K114" s="9">
        <f t="shared" si="92"/>
        <v>1597</v>
      </c>
      <c r="L114" s="31"/>
      <c r="M114" s="31"/>
    </row>
    <row r="115" spans="1:13" ht="115.5" customHeight="1" x14ac:dyDescent="0.25">
      <c r="A115" s="37"/>
      <c r="B115" s="37"/>
      <c r="C115" s="37"/>
      <c r="D115" s="8" t="s">
        <v>66</v>
      </c>
      <c r="E115" s="9">
        <f>E89</f>
        <v>0</v>
      </c>
      <c r="F115" s="9">
        <f t="shared" ref="F115:I115" si="95">F89</f>
        <v>0</v>
      </c>
      <c r="G115" s="9">
        <f t="shared" si="95"/>
        <v>71.2</v>
      </c>
      <c r="H115" s="24">
        <f t="shared" si="93"/>
        <v>96</v>
      </c>
      <c r="I115" s="9">
        <f t="shared" si="95"/>
        <v>0</v>
      </c>
      <c r="J115" s="9">
        <f t="shared" ref="J115" si="96">J89</f>
        <v>0</v>
      </c>
      <c r="K115" s="9">
        <f t="shared" ref="K115" si="97">SUM(E115:J115)</f>
        <v>167.2</v>
      </c>
      <c r="L115" s="31"/>
      <c r="M115" s="31"/>
    </row>
  </sheetData>
  <mergeCells count="159">
    <mergeCell ref="M20:M23"/>
    <mergeCell ref="L24:L27"/>
    <mergeCell ref="A24:A27"/>
    <mergeCell ref="B24:B27"/>
    <mergeCell ref="C24:C27"/>
    <mergeCell ref="A90:A93"/>
    <mergeCell ref="B90:B93"/>
    <mergeCell ref="C90:C93"/>
    <mergeCell ref="L90:L93"/>
    <mergeCell ref="M90:M93"/>
    <mergeCell ref="C62:C65"/>
    <mergeCell ref="L62:L65"/>
    <mergeCell ref="M62:M65"/>
    <mergeCell ref="A66:A69"/>
    <mergeCell ref="B66:B69"/>
    <mergeCell ref="C66:C69"/>
    <mergeCell ref="L66:L69"/>
    <mergeCell ref="A82:A85"/>
    <mergeCell ref="B82:B85"/>
    <mergeCell ref="C82:C85"/>
    <mergeCell ref="L82:L85"/>
    <mergeCell ref="M82:M85"/>
    <mergeCell ref="C34:C37"/>
    <mergeCell ref="L34:L37"/>
    <mergeCell ref="B100:B102"/>
    <mergeCell ref="C100:C102"/>
    <mergeCell ref="L100:L102"/>
    <mergeCell ref="M100:M102"/>
    <mergeCell ref="C86:C89"/>
    <mergeCell ref="L86:L89"/>
    <mergeCell ref="M86:M89"/>
    <mergeCell ref="A110:C115"/>
    <mergeCell ref="L110:M115"/>
    <mergeCell ref="A94:A96"/>
    <mergeCell ref="B94:B96"/>
    <mergeCell ref="C94:C96"/>
    <mergeCell ref="L94:L96"/>
    <mergeCell ref="M94:M96"/>
    <mergeCell ref="A103:A105"/>
    <mergeCell ref="B103:B105"/>
    <mergeCell ref="A106:A109"/>
    <mergeCell ref="B106:B109"/>
    <mergeCell ref="C106:C109"/>
    <mergeCell ref="L106:L109"/>
    <mergeCell ref="M106:M109"/>
    <mergeCell ref="C103:C105"/>
    <mergeCell ref="L103:L105"/>
    <mergeCell ref="M103:M105"/>
    <mergeCell ref="M34:M37"/>
    <mergeCell ref="A55:A57"/>
    <mergeCell ref="B55:B57"/>
    <mergeCell ref="C55:C57"/>
    <mergeCell ref="L55:L57"/>
    <mergeCell ref="M55:M57"/>
    <mergeCell ref="A34:A37"/>
    <mergeCell ref="B34:B37"/>
    <mergeCell ref="A38:A41"/>
    <mergeCell ref="B38:B41"/>
    <mergeCell ref="C38:C41"/>
    <mergeCell ref="L38:L41"/>
    <mergeCell ref="M38:M41"/>
    <mergeCell ref="A46:A48"/>
    <mergeCell ref="B46:B48"/>
    <mergeCell ref="C46:C48"/>
    <mergeCell ref="L46:L48"/>
    <mergeCell ref="M46:M48"/>
    <mergeCell ref="A42:A45"/>
    <mergeCell ref="B42:B45"/>
    <mergeCell ref="C42:C45"/>
    <mergeCell ref="L42:L45"/>
    <mergeCell ref="M42:M45"/>
    <mergeCell ref="B14:B16"/>
    <mergeCell ref="C14:C16"/>
    <mergeCell ref="M28:M30"/>
    <mergeCell ref="A31:A33"/>
    <mergeCell ref="B31:B33"/>
    <mergeCell ref="C31:C33"/>
    <mergeCell ref="L31:L33"/>
    <mergeCell ref="M31:M33"/>
    <mergeCell ref="L28:L30"/>
    <mergeCell ref="A28:A30"/>
    <mergeCell ref="B28:B30"/>
    <mergeCell ref="C28:C30"/>
    <mergeCell ref="L14:L16"/>
    <mergeCell ref="M14:M16"/>
    <mergeCell ref="A17:A19"/>
    <mergeCell ref="B17:B19"/>
    <mergeCell ref="C17:C19"/>
    <mergeCell ref="L17:L19"/>
    <mergeCell ref="M17:M19"/>
    <mergeCell ref="M24:M27"/>
    <mergeCell ref="A20:A23"/>
    <mergeCell ref="B20:B23"/>
    <mergeCell ref="C20:C23"/>
    <mergeCell ref="L20:L23"/>
    <mergeCell ref="A49:A51"/>
    <mergeCell ref="B49:B51"/>
    <mergeCell ref="C49:C51"/>
    <mergeCell ref="L49:L51"/>
    <mergeCell ref="M49:M51"/>
    <mergeCell ref="B62:B65"/>
    <mergeCell ref="M66:M69"/>
    <mergeCell ref="L58:L61"/>
    <mergeCell ref="B73:B75"/>
    <mergeCell ref="C73:C75"/>
    <mergeCell ref="L73:L75"/>
    <mergeCell ref="M73:M75"/>
    <mergeCell ref="C70:C72"/>
    <mergeCell ref="A70:A72"/>
    <mergeCell ref="B70:B72"/>
    <mergeCell ref="A58:A61"/>
    <mergeCell ref="C58:C61"/>
    <mergeCell ref="B58:B61"/>
    <mergeCell ref="M58:M61"/>
    <mergeCell ref="M52:M54"/>
    <mergeCell ref="A97:A99"/>
    <mergeCell ref="B97:B99"/>
    <mergeCell ref="C97:C99"/>
    <mergeCell ref="L97:L99"/>
    <mergeCell ref="M97:M99"/>
    <mergeCell ref="A76:A78"/>
    <mergeCell ref="B76:B78"/>
    <mergeCell ref="C76:C78"/>
    <mergeCell ref="L76:L78"/>
    <mergeCell ref="M76:M78"/>
    <mergeCell ref="A79:A81"/>
    <mergeCell ref="B79:B81"/>
    <mergeCell ref="C79:C81"/>
    <mergeCell ref="L79:L81"/>
    <mergeCell ref="M79:M81"/>
    <mergeCell ref="A86:A89"/>
    <mergeCell ref="B86:B89"/>
    <mergeCell ref="L70:L72"/>
    <mergeCell ref="M70:M72"/>
    <mergeCell ref="A73:A75"/>
    <mergeCell ref="A62:A65"/>
    <mergeCell ref="A100:A102"/>
    <mergeCell ref="L1:M1"/>
    <mergeCell ref="L3:M3"/>
    <mergeCell ref="L4:M4"/>
    <mergeCell ref="L5:M5"/>
    <mergeCell ref="A6:M6"/>
    <mergeCell ref="L8:L9"/>
    <mergeCell ref="M8:M9"/>
    <mergeCell ref="A10:A13"/>
    <mergeCell ref="B10:B13"/>
    <mergeCell ref="C10:C13"/>
    <mergeCell ref="L10:L13"/>
    <mergeCell ref="M10:M13"/>
    <mergeCell ref="A8:A9"/>
    <mergeCell ref="B8:B9"/>
    <mergeCell ref="C8:C9"/>
    <mergeCell ref="D8:D9"/>
    <mergeCell ref="E8:K8"/>
    <mergeCell ref="A14:A16"/>
    <mergeCell ref="A52:A54"/>
    <mergeCell ref="B52:B54"/>
    <mergeCell ref="C52:C54"/>
    <mergeCell ref="L52:L54"/>
  </mergeCells>
  <pageMargins left="0.31496062992125984" right="0.31496062992125984" top="0.31496062992125984" bottom="0.31496062992125984" header="0" footer="0"/>
  <pageSetup paperSize="9" scale="55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view="pageBreakPreview" topLeftCell="H1" zoomScaleSheetLayoutView="100" workbookViewId="0">
      <selection activeCell="L1" sqref="L1:M1"/>
    </sheetView>
  </sheetViews>
  <sheetFormatPr defaultRowHeight="15" x14ac:dyDescent="0.25"/>
  <cols>
    <col min="1" max="1" width="3.85546875" style="5" customWidth="1"/>
    <col min="2" max="2" width="27.140625" style="5" customWidth="1"/>
    <col min="3" max="3" width="8.42578125" style="4" customWidth="1"/>
    <col min="4" max="4" width="13.85546875" style="4" customWidth="1"/>
    <col min="5" max="5" width="15.42578125" style="4" customWidth="1"/>
    <col min="6" max="6" width="14.85546875" style="4" customWidth="1"/>
    <col min="7" max="7" width="15.140625" style="4" customWidth="1"/>
    <col min="8" max="8" width="15.85546875" style="4" customWidth="1"/>
    <col min="9" max="10" width="17.5703125" style="4" customWidth="1"/>
    <col min="11" max="11" width="17.140625" style="4" customWidth="1"/>
    <col min="12" max="12" width="28.5703125" style="6" customWidth="1"/>
    <col min="13" max="13" width="36.42578125" style="4" customWidth="1"/>
    <col min="14" max="16384" width="9.140625" style="4"/>
  </cols>
  <sheetData>
    <row r="1" spans="1:13" ht="36.75" customHeight="1" x14ac:dyDescent="0.25">
      <c r="G1" s="10"/>
      <c r="H1" s="10"/>
      <c r="I1" s="10"/>
      <c r="J1" s="10"/>
      <c r="K1" s="10"/>
      <c r="L1" s="27" t="s">
        <v>182</v>
      </c>
      <c r="M1" s="27"/>
    </row>
    <row r="2" spans="1:13" x14ac:dyDescent="0.25">
      <c r="G2" s="10"/>
      <c r="H2" s="10"/>
      <c r="I2" s="10"/>
      <c r="J2" s="10"/>
      <c r="K2" s="10"/>
      <c r="L2" s="11"/>
      <c r="M2" s="10"/>
    </row>
    <row r="3" spans="1:13" s="2" customFormat="1" ht="16.5" x14ac:dyDescent="0.25">
      <c r="A3" s="1"/>
      <c r="B3" s="1"/>
      <c r="H3" s="12"/>
      <c r="I3" s="12"/>
      <c r="J3" s="12"/>
      <c r="K3" s="12"/>
      <c r="L3" s="28" t="s">
        <v>15</v>
      </c>
      <c r="M3" s="28"/>
    </row>
    <row r="4" spans="1:13" s="2" customFormat="1" ht="27" customHeight="1" x14ac:dyDescent="0.25">
      <c r="A4" s="1"/>
      <c r="B4" s="1"/>
      <c r="H4" s="12"/>
      <c r="I4" s="12"/>
      <c r="J4" s="12"/>
      <c r="K4" s="12"/>
      <c r="L4" s="29" t="s">
        <v>79</v>
      </c>
      <c r="M4" s="29"/>
    </row>
    <row r="5" spans="1:13" ht="17.25" x14ac:dyDescent="0.25">
      <c r="L5" s="34"/>
      <c r="M5" s="34"/>
    </row>
    <row r="6" spans="1:13" s="3" customFormat="1" ht="18.75" x14ac:dyDescent="0.3">
      <c r="A6" s="36" t="s">
        <v>132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8" spans="1:13" ht="20.25" customHeight="1" x14ac:dyDescent="0.25">
      <c r="A8" s="32" t="s">
        <v>0</v>
      </c>
      <c r="B8" s="32" t="s">
        <v>1</v>
      </c>
      <c r="C8" s="32" t="s">
        <v>2</v>
      </c>
      <c r="D8" s="32" t="s">
        <v>3</v>
      </c>
      <c r="E8" s="35" t="s">
        <v>4</v>
      </c>
      <c r="F8" s="35"/>
      <c r="G8" s="35"/>
      <c r="H8" s="35"/>
      <c r="I8" s="35"/>
      <c r="J8" s="35"/>
      <c r="K8" s="35"/>
      <c r="L8" s="32" t="s">
        <v>5</v>
      </c>
      <c r="M8" s="32" t="s">
        <v>6</v>
      </c>
    </row>
    <row r="9" spans="1:13" x14ac:dyDescent="0.25">
      <c r="A9" s="32"/>
      <c r="B9" s="32"/>
      <c r="C9" s="32"/>
      <c r="D9" s="32"/>
      <c r="E9" s="7" t="s">
        <v>7</v>
      </c>
      <c r="F9" s="7" t="s">
        <v>8</v>
      </c>
      <c r="G9" s="7" t="s">
        <v>13</v>
      </c>
      <c r="H9" s="7" t="s">
        <v>16</v>
      </c>
      <c r="I9" s="7" t="s">
        <v>17</v>
      </c>
      <c r="J9" s="18" t="s">
        <v>140</v>
      </c>
      <c r="K9" s="7" t="s">
        <v>9</v>
      </c>
      <c r="L9" s="32"/>
      <c r="M9" s="32"/>
    </row>
    <row r="10" spans="1:13" ht="55.5" customHeight="1" x14ac:dyDescent="0.25">
      <c r="A10" s="30" t="s">
        <v>18</v>
      </c>
      <c r="B10" s="30" t="s">
        <v>80</v>
      </c>
      <c r="C10" s="31" t="s">
        <v>20</v>
      </c>
      <c r="D10" s="8" t="s">
        <v>12</v>
      </c>
      <c r="E10" s="9">
        <f>SUM(E11:E12)</f>
        <v>31422.600000000002</v>
      </c>
      <c r="F10" s="9">
        <f t="shared" ref="F10:I10" si="0">SUM(F11:F12)</f>
        <v>30469.7</v>
      </c>
      <c r="G10" s="9">
        <f t="shared" si="0"/>
        <v>33615.599999999999</v>
      </c>
      <c r="H10" s="9">
        <f t="shared" ref="H10" si="1">SUM(H11:H12)</f>
        <v>40501</v>
      </c>
      <c r="I10" s="9">
        <f t="shared" si="0"/>
        <v>37928.300000000003</v>
      </c>
      <c r="J10" s="9">
        <f t="shared" ref="J10" si="2">SUM(J11:J12)</f>
        <v>37928.300000000003</v>
      </c>
      <c r="K10" s="9">
        <f t="shared" ref="K10:K45" si="3">SUM(E10:J10)</f>
        <v>211865.5</v>
      </c>
      <c r="L10" s="30" t="s">
        <v>81</v>
      </c>
      <c r="M10" s="30" t="s">
        <v>82</v>
      </c>
    </row>
    <row r="11" spans="1:13" ht="24" x14ac:dyDescent="0.25">
      <c r="A11" s="30"/>
      <c r="B11" s="30"/>
      <c r="C11" s="31"/>
      <c r="D11" s="8" t="s">
        <v>11</v>
      </c>
      <c r="E11" s="9">
        <f>E14+E17+E20</f>
        <v>5905.8</v>
      </c>
      <c r="F11" s="9">
        <f t="shared" ref="F11:I12" si="4">F14+F17+F20</f>
        <v>6385.5</v>
      </c>
      <c r="G11" s="9">
        <f t="shared" si="4"/>
        <v>11510.7</v>
      </c>
      <c r="H11" s="9">
        <f t="shared" si="4"/>
        <v>0</v>
      </c>
      <c r="I11" s="9">
        <f t="shared" si="4"/>
        <v>0</v>
      </c>
      <c r="J11" s="9">
        <f t="shared" ref="J11" si="5">J14+J17+J20</f>
        <v>0</v>
      </c>
      <c r="K11" s="9">
        <f t="shared" si="3"/>
        <v>23802</v>
      </c>
      <c r="L11" s="30"/>
      <c r="M11" s="30"/>
    </row>
    <row r="12" spans="1:13" ht="24" x14ac:dyDescent="0.25">
      <c r="A12" s="30"/>
      <c r="B12" s="30"/>
      <c r="C12" s="31"/>
      <c r="D12" s="8" t="s">
        <v>127</v>
      </c>
      <c r="E12" s="9">
        <f>E15+E18+E21</f>
        <v>25516.800000000003</v>
      </c>
      <c r="F12" s="9">
        <f t="shared" ref="F12:I12" si="6">F15+F18+F21</f>
        <v>24084.2</v>
      </c>
      <c r="G12" s="9">
        <f t="shared" si="6"/>
        <v>22104.899999999998</v>
      </c>
      <c r="H12" s="9">
        <f t="shared" si="4"/>
        <v>40501</v>
      </c>
      <c r="I12" s="9">
        <f t="shared" si="6"/>
        <v>37928.300000000003</v>
      </c>
      <c r="J12" s="9">
        <f t="shared" ref="J12" si="7">J15+J18+J21</f>
        <v>37928.300000000003</v>
      </c>
      <c r="K12" s="9">
        <f t="shared" si="3"/>
        <v>188063.5</v>
      </c>
      <c r="L12" s="30"/>
      <c r="M12" s="30"/>
    </row>
    <row r="13" spans="1:13" ht="91.5" customHeight="1" x14ac:dyDescent="0.25">
      <c r="A13" s="30" t="s">
        <v>23</v>
      </c>
      <c r="B13" s="30" t="s">
        <v>83</v>
      </c>
      <c r="C13" s="31" t="s">
        <v>20</v>
      </c>
      <c r="D13" s="8" t="s">
        <v>12</v>
      </c>
      <c r="E13" s="9">
        <f>SUM(E14:E15)</f>
        <v>31256.7</v>
      </c>
      <c r="F13" s="9">
        <f t="shared" ref="F13" si="8">SUM(F14:F15)</f>
        <v>23637.899999999998</v>
      </c>
      <c r="G13" s="9">
        <f t="shared" ref="G13:H13" si="9">SUM(G14:G15)</f>
        <v>23202</v>
      </c>
      <c r="H13" s="9">
        <f t="shared" si="9"/>
        <v>40501</v>
      </c>
      <c r="I13" s="9">
        <f t="shared" ref="I13:J13" si="10">SUM(I14:I15)</f>
        <v>37928.300000000003</v>
      </c>
      <c r="J13" s="9">
        <f t="shared" si="10"/>
        <v>37928.300000000003</v>
      </c>
      <c r="K13" s="9">
        <f t="shared" si="3"/>
        <v>194454.2</v>
      </c>
      <c r="L13" s="30" t="s">
        <v>81</v>
      </c>
      <c r="M13" s="30" t="s">
        <v>82</v>
      </c>
    </row>
    <row r="14" spans="1:13" ht="24" x14ac:dyDescent="0.25">
      <c r="A14" s="30"/>
      <c r="B14" s="30"/>
      <c r="C14" s="31"/>
      <c r="D14" s="8" t="s">
        <v>11</v>
      </c>
      <c r="E14" s="9">
        <v>5905.8</v>
      </c>
      <c r="F14" s="9">
        <v>112.6</v>
      </c>
      <c r="G14" s="9">
        <v>1842</v>
      </c>
      <c r="H14" s="9">
        <v>0</v>
      </c>
      <c r="I14" s="9">
        <v>0</v>
      </c>
      <c r="J14" s="9">
        <v>0</v>
      </c>
      <c r="K14" s="9">
        <f t="shared" si="3"/>
        <v>7860.4000000000005</v>
      </c>
      <c r="L14" s="30"/>
      <c r="M14" s="30"/>
    </row>
    <row r="15" spans="1:13" ht="24" x14ac:dyDescent="0.25">
      <c r="A15" s="30"/>
      <c r="B15" s="30"/>
      <c r="C15" s="31"/>
      <c r="D15" s="8" t="s">
        <v>127</v>
      </c>
      <c r="E15" s="9">
        <v>25350.9</v>
      </c>
      <c r="F15" s="9">
        <v>23525.3</v>
      </c>
      <c r="G15" s="9">
        <v>21360</v>
      </c>
      <c r="H15" s="9">
        <v>40501</v>
      </c>
      <c r="I15" s="9">
        <v>37928.300000000003</v>
      </c>
      <c r="J15" s="9">
        <v>37928.300000000003</v>
      </c>
      <c r="K15" s="9">
        <f t="shared" si="3"/>
        <v>186593.8</v>
      </c>
      <c r="L15" s="30"/>
      <c r="M15" s="30"/>
    </row>
    <row r="16" spans="1:13" ht="47.25" customHeight="1" x14ac:dyDescent="0.25">
      <c r="A16" s="30" t="s">
        <v>26</v>
      </c>
      <c r="B16" s="30" t="s">
        <v>27</v>
      </c>
      <c r="C16" s="31" t="s">
        <v>20</v>
      </c>
      <c r="D16" s="8" t="s">
        <v>12</v>
      </c>
      <c r="E16" s="9">
        <f>SUM(E17:E18)</f>
        <v>165.9</v>
      </c>
      <c r="F16" s="9">
        <f t="shared" ref="F16" si="11">SUM(F17:F18)</f>
        <v>2852.4</v>
      </c>
      <c r="G16" s="9">
        <f t="shared" ref="G16:H16" si="12">SUM(G17:G18)</f>
        <v>2488.2999999999997</v>
      </c>
      <c r="H16" s="9">
        <f t="shared" si="12"/>
        <v>0</v>
      </c>
      <c r="I16" s="9">
        <f t="shared" ref="I16:J16" si="13">SUM(I17:I18)</f>
        <v>0</v>
      </c>
      <c r="J16" s="9">
        <f t="shared" si="13"/>
        <v>0</v>
      </c>
      <c r="K16" s="9">
        <f t="shared" si="3"/>
        <v>5506.6</v>
      </c>
      <c r="L16" s="30" t="s">
        <v>81</v>
      </c>
      <c r="M16" s="39" t="s">
        <v>178</v>
      </c>
    </row>
    <row r="17" spans="1:13" ht="47.25" customHeight="1" x14ac:dyDescent="0.25">
      <c r="A17" s="30"/>
      <c r="B17" s="30"/>
      <c r="C17" s="31"/>
      <c r="D17" s="8" t="s">
        <v>11</v>
      </c>
      <c r="E17" s="9">
        <v>0</v>
      </c>
      <c r="F17" s="9">
        <v>2492.5</v>
      </c>
      <c r="G17" s="9">
        <v>2298.1999999999998</v>
      </c>
      <c r="H17" s="9">
        <v>0</v>
      </c>
      <c r="I17" s="9">
        <v>0</v>
      </c>
      <c r="J17" s="9">
        <v>0</v>
      </c>
      <c r="K17" s="9">
        <f t="shared" si="3"/>
        <v>4790.7</v>
      </c>
      <c r="L17" s="30"/>
      <c r="M17" s="40"/>
    </row>
    <row r="18" spans="1:13" ht="47.25" customHeight="1" x14ac:dyDescent="0.25">
      <c r="A18" s="30"/>
      <c r="B18" s="30"/>
      <c r="C18" s="31"/>
      <c r="D18" s="8" t="s">
        <v>127</v>
      </c>
      <c r="E18" s="9">
        <v>165.9</v>
      </c>
      <c r="F18" s="9">
        <v>359.9</v>
      </c>
      <c r="G18" s="9">
        <v>190.1</v>
      </c>
      <c r="H18" s="9">
        <v>0</v>
      </c>
      <c r="I18" s="9">
        <v>0</v>
      </c>
      <c r="J18" s="9">
        <v>0</v>
      </c>
      <c r="K18" s="9">
        <f t="shared" si="3"/>
        <v>715.9</v>
      </c>
      <c r="L18" s="30"/>
      <c r="M18" s="41"/>
    </row>
    <row r="19" spans="1:13" ht="26.25" customHeight="1" x14ac:dyDescent="0.25">
      <c r="A19" s="30" t="s">
        <v>76</v>
      </c>
      <c r="B19" s="30" t="s">
        <v>129</v>
      </c>
      <c r="C19" s="31" t="s">
        <v>20</v>
      </c>
      <c r="D19" s="8" t="s">
        <v>12</v>
      </c>
      <c r="E19" s="9">
        <f>SUM(E20:E21)</f>
        <v>0</v>
      </c>
      <c r="F19" s="9">
        <f t="shared" ref="F19" si="14">SUM(F20:F21)</f>
        <v>3979.4</v>
      </c>
      <c r="G19" s="9">
        <f t="shared" ref="G19:H19" si="15">SUM(G20:G21)</f>
        <v>7925.3</v>
      </c>
      <c r="H19" s="9">
        <f t="shared" si="15"/>
        <v>0</v>
      </c>
      <c r="I19" s="9">
        <f t="shared" ref="I19:J19" si="16">SUM(I20:I21)</f>
        <v>0</v>
      </c>
      <c r="J19" s="9">
        <f t="shared" si="16"/>
        <v>0</v>
      </c>
      <c r="K19" s="9">
        <f t="shared" si="3"/>
        <v>11904.7</v>
      </c>
      <c r="L19" s="30" t="s">
        <v>81</v>
      </c>
      <c r="M19" s="57" t="s">
        <v>139</v>
      </c>
    </row>
    <row r="20" spans="1:13" ht="26.25" customHeight="1" x14ac:dyDescent="0.25">
      <c r="A20" s="30"/>
      <c r="B20" s="30"/>
      <c r="C20" s="31"/>
      <c r="D20" s="8" t="s">
        <v>11</v>
      </c>
      <c r="E20" s="9">
        <v>0</v>
      </c>
      <c r="F20" s="9">
        <v>3780.4</v>
      </c>
      <c r="G20" s="9">
        <v>7370.5</v>
      </c>
      <c r="H20" s="9">
        <v>0</v>
      </c>
      <c r="I20" s="9">
        <v>0</v>
      </c>
      <c r="J20" s="9">
        <v>0</v>
      </c>
      <c r="K20" s="9">
        <f t="shared" si="3"/>
        <v>11150.9</v>
      </c>
      <c r="L20" s="30"/>
      <c r="M20" s="58"/>
    </row>
    <row r="21" spans="1:13" ht="26.25" customHeight="1" x14ac:dyDescent="0.25">
      <c r="A21" s="30"/>
      <c r="B21" s="30"/>
      <c r="C21" s="31"/>
      <c r="D21" s="8" t="s">
        <v>127</v>
      </c>
      <c r="E21" s="9">
        <v>0</v>
      </c>
      <c r="F21" s="9">
        <v>199</v>
      </c>
      <c r="G21" s="9">
        <v>554.79999999999995</v>
      </c>
      <c r="H21" s="9">
        <v>0</v>
      </c>
      <c r="I21" s="9">
        <v>0</v>
      </c>
      <c r="J21" s="9">
        <v>0</v>
      </c>
      <c r="K21" s="9">
        <f t="shared" si="3"/>
        <v>753.8</v>
      </c>
      <c r="L21" s="30"/>
      <c r="M21" s="59"/>
    </row>
    <row r="22" spans="1:13" ht="33.75" customHeight="1" x14ac:dyDescent="0.25">
      <c r="A22" s="30" t="s">
        <v>28</v>
      </c>
      <c r="B22" s="30" t="s">
        <v>84</v>
      </c>
      <c r="C22" s="31" t="s">
        <v>20</v>
      </c>
      <c r="D22" s="8" t="s">
        <v>12</v>
      </c>
      <c r="E22" s="9">
        <f>SUM(E23)</f>
        <v>0</v>
      </c>
      <c r="F22" s="9">
        <f t="shared" ref="F22:J22" si="17">SUM(F23)</f>
        <v>0</v>
      </c>
      <c r="G22" s="9">
        <f t="shared" si="17"/>
        <v>0</v>
      </c>
      <c r="H22" s="9">
        <f t="shared" si="17"/>
        <v>0</v>
      </c>
      <c r="I22" s="9">
        <f t="shared" si="17"/>
        <v>0</v>
      </c>
      <c r="J22" s="9">
        <f t="shared" si="17"/>
        <v>0</v>
      </c>
      <c r="K22" s="9">
        <f t="shared" si="3"/>
        <v>0</v>
      </c>
      <c r="L22" s="30" t="s">
        <v>81</v>
      </c>
      <c r="M22" s="30" t="s">
        <v>85</v>
      </c>
    </row>
    <row r="23" spans="1:13" ht="33.75" customHeight="1" x14ac:dyDescent="0.25">
      <c r="A23" s="30"/>
      <c r="B23" s="30"/>
      <c r="C23" s="31"/>
      <c r="D23" s="8" t="s">
        <v>127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f t="shared" si="3"/>
        <v>0</v>
      </c>
      <c r="L23" s="30"/>
      <c r="M23" s="30"/>
    </row>
    <row r="24" spans="1:13" ht="24" x14ac:dyDescent="0.25">
      <c r="A24" s="30" t="s">
        <v>31</v>
      </c>
      <c r="B24" s="30" t="s">
        <v>86</v>
      </c>
      <c r="C24" s="31" t="s">
        <v>20</v>
      </c>
      <c r="D24" s="8" t="s">
        <v>12</v>
      </c>
      <c r="E24" s="9">
        <f>SUM(E25:E26)</f>
        <v>463.2</v>
      </c>
      <c r="F24" s="9">
        <f t="shared" ref="F24" si="18">SUM(F25:F26)</f>
        <v>0</v>
      </c>
      <c r="G24" s="9">
        <f t="shared" ref="G24:H24" si="19">SUM(G25:G26)</f>
        <v>0</v>
      </c>
      <c r="H24" s="9">
        <f t="shared" si="19"/>
        <v>0</v>
      </c>
      <c r="I24" s="9">
        <f t="shared" ref="I24:J24" si="20">SUM(I25:I26)</f>
        <v>0</v>
      </c>
      <c r="J24" s="9">
        <f t="shared" si="20"/>
        <v>0</v>
      </c>
      <c r="K24" s="9">
        <f t="shared" si="3"/>
        <v>463.2</v>
      </c>
      <c r="L24" s="30" t="s">
        <v>81</v>
      </c>
      <c r="M24" s="30" t="s">
        <v>87</v>
      </c>
    </row>
    <row r="25" spans="1:13" ht="24" x14ac:dyDescent="0.25">
      <c r="A25" s="30"/>
      <c r="B25" s="30"/>
      <c r="C25" s="31"/>
      <c r="D25" s="8" t="s">
        <v>11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f t="shared" si="3"/>
        <v>0</v>
      </c>
      <c r="L25" s="30"/>
      <c r="M25" s="30"/>
    </row>
    <row r="26" spans="1:13" ht="24" x14ac:dyDescent="0.25">
      <c r="A26" s="30"/>
      <c r="B26" s="30"/>
      <c r="C26" s="31"/>
      <c r="D26" s="8" t="s">
        <v>127</v>
      </c>
      <c r="E26" s="9">
        <v>463.2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f t="shared" si="3"/>
        <v>463.2</v>
      </c>
      <c r="L26" s="30"/>
      <c r="M26" s="30"/>
    </row>
    <row r="27" spans="1:13" ht="32.25" customHeight="1" x14ac:dyDescent="0.25">
      <c r="A27" s="30" t="s">
        <v>34</v>
      </c>
      <c r="B27" s="30" t="s">
        <v>88</v>
      </c>
      <c r="C27" s="31" t="s">
        <v>20</v>
      </c>
      <c r="D27" s="8" t="s">
        <v>12</v>
      </c>
      <c r="E27" s="9">
        <f>SUM(E28:E29)</f>
        <v>0</v>
      </c>
      <c r="F27" s="9">
        <f t="shared" ref="F27" si="21">SUM(F28:F29)</f>
        <v>99.5</v>
      </c>
      <c r="G27" s="9">
        <f t="shared" ref="G27:H27" si="22">SUM(G28:G29)</f>
        <v>163.80000000000001</v>
      </c>
      <c r="H27" s="9">
        <f t="shared" si="22"/>
        <v>0</v>
      </c>
      <c r="I27" s="9">
        <f t="shared" ref="I27:J27" si="23">SUM(I28:I29)</f>
        <v>0</v>
      </c>
      <c r="J27" s="9">
        <f t="shared" si="23"/>
        <v>0</v>
      </c>
      <c r="K27" s="9">
        <f t="shared" si="3"/>
        <v>263.3</v>
      </c>
      <c r="L27" s="30" t="s">
        <v>81</v>
      </c>
      <c r="M27" s="30" t="s">
        <v>87</v>
      </c>
    </row>
    <row r="28" spans="1:13" ht="24" customHeight="1" x14ac:dyDescent="0.25">
      <c r="A28" s="30"/>
      <c r="B28" s="30"/>
      <c r="C28" s="31"/>
      <c r="D28" s="8" t="s">
        <v>11</v>
      </c>
      <c r="E28" s="9">
        <v>0</v>
      </c>
      <c r="F28" s="9">
        <v>99.5</v>
      </c>
      <c r="G28" s="9">
        <v>0</v>
      </c>
      <c r="H28" s="9">
        <v>0</v>
      </c>
      <c r="I28" s="9">
        <v>0</v>
      </c>
      <c r="J28" s="9">
        <v>0</v>
      </c>
      <c r="K28" s="9">
        <f t="shared" si="3"/>
        <v>99.5</v>
      </c>
      <c r="L28" s="30"/>
      <c r="M28" s="30"/>
    </row>
    <row r="29" spans="1:13" ht="24" x14ac:dyDescent="0.25">
      <c r="A29" s="30"/>
      <c r="B29" s="30"/>
      <c r="C29" s="31"/>
      <c r="D29" s="8" t="s">
        <v>127</v>
      </c>
      <c r="E29" s="9">
        <v>0</v>
      </c>
      <c r="F29" s="9">
        <v>0</v>
      </c>
      <c r="G29" s="9">
        <v>163.80000000000001</v>
      </c>
      <c r="H29" s="9">
        <v>0</v>
      </c>
      <c r="I29" s="9">
        <v>0</v>
      </c>
      <c r="J29" s="9">
        <v>0</v>
      </c>
      <c r="K29" s="9">
        <f t="shared" si="3"/>
        <v>163.80000000000001</v>
      </c>
      <c r="L29" s="30"/>
      <c r="M29" s="30"/>
    </row>
    <row r="30" spans="1:13" ht="24" x14ac:dyDescent="0.25">
      <c r="A30" s="30" t="s">
        <v>37</v>
      </c>
      <c r="B30" s="30" t="s">
        <v>89</v>
      </c>
      <c r="C30" s="31" t="s">
        <v>20</v>
      </c>
      <c r="D30" s="8" t="s">
        <v>12</v>
      </c>
      <c r="E30" s="9">
        <f>SUM(E31:E33)</f>
        <v>1861.4</v>
      </c>
      <c r="F30" s="9">
        <f t="shared" ref="F30:I30" si="24">SUM(F31:F33)</f>
        <v>1579.3999999999999</v>
      </c>
      <c r="G30" s="9">
        <f t="shared" si="24"/>
        <v>0</v>
      </c>
      <c r="H30" s="9">
        <f t="shared" si="24"/>
        <v>0</v>
      </c>
      <c r="I30" s="9">
        <f t="shared" si="24"/>
        <v>0</v>
      </c>
      <c r="J30" s="9">
        <f t="shared" ref="J30" si="25">SUM(J31:J33)</f>
        <v>0</v>
      </c>
      <c r="K30" s="9">
        <f t="shared" si="3"/>
        <v>3440.8</v>
      </c>
      <c r="L30" s="30" t="s">
        <v>81</v>
      </c>
      <c r="M30" s="30" t="s">
        <v>90</v>
      </c>
    </row>
    <row r="31" spans="1:13" ht="24" customHeight="1" x14ac:dyDescent="0.25">
      <c r="A31" s="30"/>
      <c r="B31" s="30"/>
      <c r="C31" s="31"/>
      <c r="D31" s="8" t="s">
        <v>10</v>
      </c>
      <c r="E31" s="9">
        <v>1650</v>
      </c>
      <c r="F31" s="9">
        <v>1400.1</v>
      </c>
      <c r="G31" s="9">
        <v>0</v>
      </c>
      <c r="H31" s="9">
        <v>0</v>
      </c>
      <c r="I31" s="9">
        <v>0</v>
      </c>
      <c r="J31" s="9">
        <v>0</v>
      </c>
      <c r="K31" s="9">
        <f t="shared" si="3"/>
        <v>3050.1</v>
      </c>
      <c r="L31" s="30"/>
      <c r="M31" s="30"/>
    </row>
    <row r="32" spans="1:13" ht="24" x14ac:dyDescent="0.25">
      <c r="A32" s="30"/>
      <c r="B32" s="30"/>
      <c r="C32" s="31"/>
      <c r="D32" s="8" t="s">
        <v>11</v>
      </c>
      <c r="E32" s="9">
        <v>204</v>
      </c>
      <c r="F32" s="9">
        <v>173</v>
      </c>
      <c r="G32" s="9">
        <v>0</v>
      </c>
      <c r="H32" s="9">
        <v>0</v>
      </c>
      <c r="I32" s="9">
        <v>0</v>
      </c>
      <c r="J32" s="9">
        <v>0</v>
      </c>
      <c r="K32" s="9">
        <f t="shared" si="3"/>
        <v>377</v>
      </c>
      <c r="L32" s="30"/>
      <c r="M32" s="30"/>
    </row>
    <row r="33" spans="1:13" ht="24" x14ac:dyDescent="0.25">
      <c r="A33" s="30"/>
      <c r="B33" s="30"/>
      <c r="C33" s="31"/>
      <c r="D33" s="8" t="s">
        <v>127</v>
      </c>
      <c r="E33" s="9">
        <v>7.4</v>
      </c>
      <c r="F33" s="9">
        <v>6.3</v>
      </c>
      <c r="G33" s="9">
        <v>0</v>
      </c>
      <c r="H33" s="9">
        <v>0</v>
      </c>
      <c r="I33" s="9">
        <v>0</v>
      </c>
      <c r="J33" s="9">
        <v>0</v>
      </c>
      <c r="K33" s="9">
        <f t="shared" si="3"/>
        <v>13.7</v>
      </c>
      <c r="L33" s="30"/>
      <c r="M33" s="30"/>
    </row>
    <row r="34" spans="1:13" ht="68.25" customHeight="1" x14ac:dyDescent="0.25">
      <c r="A34" s="30" t="s">
        <v>39</v>
      </c>
      <c r="B34" s="30" t="s">
        <v>40</v>
      </c>
      <c r="C34" s="31" t="s">
        <v>20</v>
      </c>
      <c r="D34" s="8" t="s">
        <v>12</v>
      </c>
      <c r="E34" s="9">
        <f>SUM(E35)</f>
        <v>0</v>
      </c>
      <c r="F34" s="9">
        <f t="shared" ref="F34:J34" si="26">SUM(F35)</f>
        <v>5010.8999999999996</v>
      </c>
      <c r="G34" s="9">
        <f t="shared" si="26"/>
        <v>5738.1</v>
      </c>
      <c r="H34" s="9">
        <f t="shared" si="26"/>
        <v>1012</v>
      </c>
      <c r="I34" s="9">
        <f t="shared" si="26"/>
        <v>0</v>
      </c>
      <c r="J34" s="9">
        <f t="shared" si="26"/>
        <v>0</v>
      </c>
      <c r="K34" s="9">
        <f t="shared" si="3"/>
        <v>11761</v>
      </c>
      <c r="L34" s="30" t="s">
        <v>81</v>
      </c>
      <c r="M34" s="30" t="s">
        <v>41</v>
      </c>
    </row>
    <row r="35" spans="1:13" ht="24" x14ac:dyDescent="0.25">
      <c r="A35" s="30"/>
      <c r="B35" s="30"/>
      <c r="C35" s="31"/>
      <c r="D35" s="8" t="s">
        <v>127</v>
      </c>
      <c r="E35" s="9">
        <v>0</v>
      </c>
      <c r="F35" s="9">
        <v>5010.8999999999996</v>
      </c>
      <c r="G35" s="9">
        <v>5738.1</v>
      </c>
      <c r="H35" s="9">
        <v>1012</v>
      </c>
      <c r="I35" s="9">
        <v>0</v>
      </c>
      <c r="J35" s="9">
        <v>0</v>
      </c>
      <c r="K35" s="9">
        <f t="shared" si="3"/>
        <v>11761</v>
      </c>
      <c r="L35" s="30"/>
      <c r="M35" s="30"/>
    </row>
    <row r="36" spans="1:13" ht="24" x14ac:dyDescent="0.25">
      <c r="A36" s="30" t="s">
        <v>56</v>
      </c>
      <c r="B36" s="30" t="s">
        <v>91</v>
      </c>
      <c r="C36" s="30" t="s">
        <v>20</v>
      </c>
      <c r="D36" s="8" t="s">
        <v>12</v>
      </c>
      <c r="E36" s="9">
        <f>SUM(E37:E38)</f>
        <v>0</v>
      </c>
      <c r="F36" s="9">
        <f t="shared" ref="F36" si="27">SUM(F37:F38)</f>
        <v>1704.5</v>
      </c>
      <c r="G36" s="9">
        <f t="shared" ref="G36:H36" si="28">SUM(G37:G38)</f>
        <v>12306.7</v>
      </c>
      <c r="H36" s="9">
        <f t="shared" si="28"/>
        <v>23150</v>
      </c>
      <c r="I36" s="9">
        <f t="shared" ref="I36:J36" si="29">SUM(I37:I38)</f>
        <v>0</v>
      </c>
      <c r="J36" s="9">
        <f t="shared" si="29"/>
        <v>0</v>
      </c>
      <c r="K36" s="9">
        <f t="shared" si="3"/>
        <v>37161.199999999997</v>
      </c>
      <c r="L36" s="30" t="s">
        <v>81</v>
      </c>
      <c r="M36" s="30" t="s">
        <v>87</v>
      </c>
    </row>
    <row r="37" spans="1:13" ht="24" customHeight="1" x14ac:dyDescent="0.25">
      <c r="A37" s="30"/>
      <c r="B37" s="30"/>
      <c r="C37" s="30"/>
      <c r="D37" s="8" t="s">
        <v>11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f t="shared" si="3"/>
        <v>0</v>
      </c>
      <c r="L37" s="30"/>
      <c r="M37" s="30"/>
    </row>
    <row r="38" spans="1:13" ht="24" x14ac:dyDescent="0.25">
      <c r="A38" s="30"/>
      <c r="B38" s="30"/>
      <c r="C38" s="30"/>
      <c r="D38" s="8" t="s">
        <v>127</v>
      </c>
      <c r="E38" s="9">
        <v>0</v>
      </c>
      <c r="F38" s="9">
        <v>1704.5</v>
      </c>
      <c r="G38" s="9">
        <v>12306.7</v>
      </c>
      <c r="H38" s="9">
        <v>23150</v>
      </c>
      <c r="I38" s="9">
        <v>0</v>
      </c>
      <c r="J38" s="9">
        <v>0</v>
      </c>
      <c r="K38" s="9">
        <f t="shared" si="3"/>
        <v>37161.199999999997</v>
      </c>
      <c r="L38" s="30"/>
      <c r="M38" s="30"/>
    </row>
    <row r="39" spans="1:13" ht="24" x14ac:dyDescent="0.25">
      <c r="A39" s="30" t="s">
        <v>57</v>
      </c>
      <c r="B39" s="30" t="s">
        <v>63</v>
      </c>
      <c r="C39" s="30" t="s">
        <v>20</v>
      </c>
      <c r="D39" s="8" t="s">
        <v>12</v>
      </c>
      <c r="E39" s="9">
        <f>SUM(E40)</f>
        <v>0</v>
      </c>
      <c r="F39" s="9">
        <f t="shared" ref="F39:J39" si="30">SUM(F40)</f>
        <v>0</v>
      </c>
      <c r="G39" s="9">
        <f>SUM(G40)</f>
        <v>180</v>
      </c>
      <c r="H39" s="9">
        <f t="shared" ref="H39" si="31">SUM(H40)</f>
        <v>6.6</v>
      </c>
      <c r="I39" s="9">
        <f t="shared" si="30"/>
        <v>0</v>
      </c>
      <c r="J39" s="9">
        <f t="shared" si="30"/>
        <v>0</v>
      </c>
      <c r="K39" s="9">
        <f t="shared" si="3"/>
        <v>186.6</v>
      </c>
      <c r="L39" s="30" t="s">
        <v>81</v>
      </c>
      <c r="M39" s="30" t="s">
        <v>64</v>
      </c>
    </row>
    <row r="40" spans="1:13" ht="24" customHeight="1" x14ac:dyDescent="0.25">
      <c r="A40" s="30"/>
      <c r="B40" s="30"/>
      <c r="C40" s="30"/>
      <c r="D40" s="8" t="s">
        <v>128</v>
      </c>
      <c r="E40" s="9">
        <f>SUM(E41)</f>
        <v>0</v>
      </c>
      <c r="F40" s="9">
        <f t="shared" ref="F40" si="32">SUM(F41)</f>
        <v>0</v>
      </c>
      <c r="G40" s="9">
        <f>SUM(G41)</f>
        <v>180</v>
      </c>
      <c r="H40" s="9">
        <f>SUM(H41)</f>
        <v>6.6</v>
      </c>
      <c r="I40" s="9">
        <f t="shared" ref="I40:J40" si="33">SUM(I41)</f>
        <v>0</v>
      </c>
      <c r="J40" s="9">
        <f t="shared" si="33"/>
        <v>0</v>
      </c>
      <c r="K40" s="9">
        <f t="shared" si="3"/>
        <v>186.6</v>
      </c>
      <c r="L40" s="30"/>
      <c r="M40" s="30"/>
    </row>
    <row r="41" spans="1:13" ht="96" x14ac:dyDescent="0.25">
      <c r="A41" s="30"/>
      <c r="B41" s="30"/>
      <c r="C41" s="30"/>
      <c r="D41" s="8" t="s">
        <v>65</v>
      </c>
      <c r="E41" s="9">
        <v>0</v>
      </c>
      <c r="F41" s="9">
        <v>0</v>
      </c>
      <c r="G41" s="9">
        <v>180</v>
      </c>
      <c r="H41" s="9">
        <v>6.6</v>
      </c>
      <c r="I41" s="9">
        <v>0</v>
      </c>
      <c r="J41" s="9">
        <v>0</v>
      </c>
      <c r="K41" s="9">
        <f t="shared" si="3"/>
        <v>186.6</v>
      </c>
      <c r="L41" s="30"/>
      <c r="M41" s="30"/>
    </row>
    <row r="42" spans="1:13" ht="24" x14ac:dyDescent="0.25">
      <c r="A42" s="37" t="s">
        <v>92</v>
      </c>
      <c r="B42" s="37"/>
      <c r="C42" s="37"/>
      <c r="D42" s="8" t="s">
        <v>12</v>
      </c>
      <c r="E42" s="9">
        <f>SUM(E43:E45)</f>
        <v>33747.200000000004</v>
      </c>
      <c r="F42" s="9">
        <f t="shared" ref="F42:I42" si="34">SUM(F43:F45)</f>
        <v>38864</v>
      </c>
      <c r="G42" s="9">
        <f t="shared" si="34"/>
        <v>52004.2</v>
      </c>
      <c r="H42" s="9">
        <f t="shared" si="34"/>
        <v>64669.599999999999</v>
      </c>
      <c r="I42" s="9">
        <f t="shared" si="34"/>
        <v>37928.300000000003</v>
      </c>
      <c r="J42" s="9">
        <f t="shared" ref="J42" si="35">SUM(J43:J45)</f>
        <v>37928.300000000003</v>
      </c>
      <c r="K42" s="9">
        <f t="shared" si="3"/>
        <v>265141.59999999998</v>
      </c>
      <c r="L42" s="31"/>
      <c r="M42" s="31"/>
    </row>
    <row r="43" spans="1:13" ht="24" x14ac:dyDescent="0.25">
      <c r="A43" s="37"/>
      <c r="B43" s="37"/>
      <c r="C43" s="37"/>
      <c r="D43" s="8" t="s">
        <v>10</v>
      </c>
      <c r="E43" s="9">
        <f>E31</f>
        <v>1650</v>
      </c>
      <c r="F43" s="9">
        <f t="shared" ref="F43:I43" si="36">F31</f>
        <v>1400.1</v>
      </c>
      <c r="G43" s="9">
        <f t="shared" si="36"/>
        <v>0</v>
      </c>
      <c r="H43" s="9">
        <f t="shared" si="36"/>
        <v>0</v>
      </c>
      <c r="I43" s="9">
        <f t="shared" si="36"/>
        <v>0</v>
      </c>
      <c r="J43" s="9">
        <f t="shared" ref="J43" si="37">J31</f>
        <v>0</v>
      </c>
      <c r="K43" s="9">
        <f t="shared" si="3"/>
        <v>3050.1</v>
      </c>
      <c r="L43" s="31"/>
      <c r="M43" s="31"/>
    </row>
    <row r="44" spans="1:13" ht="24" customHeight="1" x14ac:dyDescent="0.25">
      <c r="A44" s="37"/>
      <c r="B44" s="37"/>
      <c r="C44" s="37"/>
      <c r="D44" s="8" t="s">
        <v>11</v>
      </c>
      <c r="E44" s="9">
        <f>E37+E32+E28+E25+E11</f>
        <v>6109.8</v>
      </c>
      <c r="F44" s="9">
        <f t="shared" ref="F44:I44" si="38">F37+F32+F28+F25+F11</f>
        <v>6658</v>
      </c>
      <c r="G44" s="9">
        <f>G37+G32+G28+G25+G11</f>
        <v>11510.7</v>
      </c>
      <c r="H44" s="9">
        <f t="shared" si="38"/>
        <v>0</v>
      </c>
      <c r="I44" s="9">
        <f t="shared" si="38"/>
        <v>0</v>
      </c>
      <c r="J44" s="9">
        <f t="shared" ref="J44" si="39">J37+J32+J28+J25+J11</f>
        <v>0</v>
      </c>
      <c r="K44" s="9">
        <f t="shared" si="3"/>
        <v>24278.5</v>
      </c>
      <c r="L44" s="31"/>
      <c r="M44" s="31"/>
    </row>
    <row r="45" spans="1:13" ht="36" x14ac:dyDescent="0.25">
      <c r="A45" s="37"/>
      <c r="B45" s="37"/>
      <c r="C45" s="37"/>
      <c r="D45" s="8" t="s">
        <v>128</v>
      </c>
      <c r="E45" s="9">
        <f>E40+E38+E35+E33+E29+E26+E23+E12</f>
        <v>25987.4</v>
      </c>
      <c r="F45" s="9">
        <f t="shared" ref="F45:I45" si="40">F40+F38+F35+F33+F29+F26+F23+F12</f>
        <v>30805.9</v>
      </c>
      <c r="G45" s="9">
        <f>G40+G38+G35+G33+G29+G26+G23+G12</f>
        <v>40493.5</v>
      </c>
      <c r="H45" s="9">
        <f t="shared" si="40"/>
        <v>64669.599999999999</v>
      </c>
      <c r="I45" s="9">
        <f t="shared" si="40"/>
        <v>37928.300000000003</v>
      </c>
      <c r="J45" s="9">
        <f t="shared" ref="J45" si="41">J40+J38+J35+J33+J29+J26+J23+J12</f>
        <v>37928.300000000003</v>
      </c>
      <c r="K45" s="9">
        <f t="shared" si="3"/>
        <v>237813</v>
      </c>
      <c r="L45" s="31"/>
      <c r="M45" s="31"/>
    </row>
    <row r="46" spans="1:13" ht="96" x14ac:dyDescent="0.25">
      <c r="A46" s="37"/>
      <c r="B46" s="37"/>
      <c r="C46" s="37"/>
      <c r="D46" s="8" t="s">
        <v>73</v>
      </c>
      <c r="E46" s="9">
        <f>E41</f>
        <v>0</v>
      </c>
      <c r="F46" s="9">
        <f t="shared" ref="F46:I46" si="42">F41</f>
        <v>0</v>
      </c>
      <c r="G46" s="9">
        <f t="shared" si="42"/>
        <v>180</v>
      </c>
      <c r="H46" s="9">
        <f t="shared" si="42"/>
        <v>6.6</v>
      </c>
      <c r="I46" s="9">
        <f t="shared" si="42"/>
        <v>0</v>
      </c>
      <c r="J46" s="9">
        <f t="shared" ref="J46" si="43">J41</f>
        <v>0</v>
      </c>
      <c r="K46" s="9">
        <f t="shared" ref="K46" si="44">SUM(E46:J46)</f>
        <v>186.6</v>
      </c>
      <c r="L46" s="31"/>
      <c r="M46" s="31"/>
    </row>
    <row r="47" spans="1:13" ht="24" customHeight="1" x14ac:dyDescent="0.25">
      <c r="A47" s="4"/>
      <c r="B47" s="4"/>
      <c r="L47" s="4"/>
    </row>
    <row r="48" spans="1:13" x14ac:dyDescent="0.25">
      <c r="A48" s="4"/>
      <c r="B48" s="4"/>
      <c r="L48" s="4"/>
    </row>
    <row r="49" spans="1:12" x14ac:dyDescent="0.25">
      <c r="A49" s="4"/>
      <c r="B49" s="4"/>
      <c r="L49" s="4"/>
    </row>
    <row r="50" spans="1:12" ht="24" customHeight="1" x14ac:dyDescent="0.25">
      <c r="A50" s="4"/>
      <c r="B50" s="4"/>
      <c r="L50" s="4"/>
    </row>
    <row r="51" spans="1:12" x14ac:dyDescent="0.25">
      <c r="A51" s="4"/>
      <c r="B51" s="4"/>
      <c r="L51" s="4"/>
    </row>
    <row r="52" spans="1:12" x14ac:dyDescent="0.25">
      <c r="A52" s="4"/>
      <c r="B52" s="4"/>
      <c r="L52" s="4"/>
    </row>
    <row r="53" spans="1:12" x14ac:dyDescent="0.25">
      <c r="A53" s="4"/>
      <c r="B53" s="4"/>
      <c r="L53" s="4"/>
    </row>
    <row r="54" spans="1:12" ht="24" customHeight="1" x14ac:dyDescent="0.25">
      <c r="A54" s="4"/>
      <c r="B54" s="4"/>
      <c r="L54" s="4"/>
    </row>
    <row r="55" spans="1:12" x14ac:dyDescent="0.25">
      <c r="A55" s="4"/>
      <c r="B55" s="4"/>
      <c r="L55" s="4"/>
    </row>
    <row r="56" spans="1:12" ht="103.5" customHeight="1" x14ac:dyDescent="0.25">
      <c r="A56" s="4"/>
      <c r="B56" s="4"/>
      <c r="L56" s="4"/>
    </row>
    <row r="57" spans="1:12" ht="128.25" customHeight="1" x14ac:dyDescent="0.25">
      <c r="A57" s="4"/>
      <c r="B57" s="4"/>
      <c r="L57" s="4"/>
    </row>
    <row r="58" spans="1:12" ht="24" customHeight="1" x14ac:dyDescent="0.25">
      <c r="A58" s="4"/>
      <c r="B58" s="4"/>
      <c r="L58" s="4"/>
    </row>
    <row r="59" spans="1:12" x14ac:dyDescent="0.25">
      <c r="A59" s="4"/>
      <c r="B59" s="4"/>
      <c r="L59" s="4"/>
    </row>
    <row r="60" spans="1:12" x14ac:dyDescent="0.25">
      <c r="A60" s="4"/>
      <c r="B60" s="4"/>
      <c r="L60" s="4"/>
    </row>
    <row r="61" spans="1:12" ht="24" customHeight="1" x14ac:dyDescent="0.25">
      <c r="A61" s="4"/>
      <c r="B61" s="4"/>
      <c r="L61" s="4"/>
    </row>
    <row r="62" spans="1:12" x14ac:dyDescent="0.25">
      <c r="A62" s="4"/>
      <c r="B62" s="4"/>
      <c r="L62" s="4"/>
    </row>
    <row r="63" spans="1:12" x14ac:dyDescent="0.25">
      <c r="A63" s="4"/>
      <c r="B63" s="4"/>
      <c r="L63" s="4"/>
    </row>
    <row r="64" spans="1:12" x14ac:dyDescent="0.25">
      <c r="A64" s="4"/>
      <c r="B64" s="4"/>
      <c r="L64" s="4"/>
    </row>
    <row r="65" spans="1:12" ht="24" customHeight="1" x14ac:dyDescent="0.25">
      <c r="A65" s="4"/>
      <c r="B65" s="4"/>
      <c r="L65" s="4"/>
    </row>
    <row r="66" spans="1:12" x14ac:dyDescent="0.25">
      <c r="A66" s="4"/>
      <c r="B66" s="4"/>
      <c r="L66" s="4"/>
    </row>
    <row r="67" spans="1:12" x14ac:dyDescent="0.25">
      <c r="A67" s="4"/>
      <c r="B67" s="4"/>
      <c r="L67" s="4"/>
    </row>
    <row r="68" spans="1:12" ht="24" customHeight="1" x14ac:dyDescent="0.25">
      <c r="A68" s="4"/>
      <c r="B68" s="4"/>
      <c r="L68" s="4"/>
    </row>
    <row r="69" spans="1:12" x14ac:dyDescent="0.25">
      <c r="A69" s="4"/>
      <c r="B69" s="4"/>
      <c r="L69" s="4"/>
    </row>
    <row r="70" spans="1:12" x14ac:dyDescent="0.25">
      <c r="A70" s="4"/>
      <c r="B70" s="4"/>
      <c r="L70" s="4"/>
    </row>
    <row r="71" spans="1:12" x14ac:dyDescent="0.25">
      <c r="A71" s="4"/>
      <c r="B71" s="4"/>
      <c r="L71" s="4"/>
    </row>
    <row r="72" spans="1:12" x14ac:dyDescent="0.25">
      <c r="A72" s="4"/>
      <c r="B72" s="4"/>
      <c r="L72" s="4"/>
    </row>
    <row r="73" spans="1:12" x14ac:dyDescent="0.25">
      <c r="A73" s="4"/>
      <c r="B73" s="4"/>
      <c r="L73" s="4"/>
    </row>
  </sheetData>
  <mergeCells count="69">
    <mergeCell ref="M39:M41"/>
    <mergeCell ref="A42:C46"/>
    <mergeCell ref="L42:M46"/>
    <mergeCell ref="A34:A35"/>
    <mergeCell ref="B34:B35"/>
    <mergeCell ref="C34:C35"/>
    <mergeCell ref="L34:L35"/>
    <mergeCell ref="M34:M35"/>
    <mergeCell ref="A36:A38"/>
    <mergeCell ref="B36:B38"/>
    <mergeCell ref="C36:C38"/>
    <mergeCell ref="L36:L38"/>
    <mergeCell ref="M36:M38"/>
    <mergeCell ref="A39:A41"/>
    <mergeCell ref="B39:B41"/>
    <mergeCell ref="C39:C41"/>
    <mergeCell ref="L39:L41"/>
    <mergeCell ref="A27:A29"/>
    <mergeCell ref="B27:B29"/>
    <mergeCell ref="C27:C29"/>
    <mergeCell ref="L27:L29"/>
    <mergeCell ref="M27:M29"/>
    <mergeCell ref="A30:A33"/>
    <mergeCell ref="B30:B33"/>
    <mergeCell ref="C30:C33"/>
    <mergeCell ref="L30:L33"/>
    <mergeCell ref="M30:M33"/>
    <mergeCell ref="L22:L23"/>
    <mergeCell ref="M22:M23"/>
    <mergeCell ref="A24:A26"/>
    <mergeCell ref="B24:B26"/>
    <mergeCell ref="C24:C26"/>
    <mergeCell ref="L24:L26"/>
    <mergeCell ref="M24:M26"/>
    <mergeCell ref="A22:A23"/>
    <mergeCell ref="B22:B23"/>
    <mergeCell ref="C22:C23"/>
    <mergeCell ref="A19:A21"/>
    <mergeCell ref="B19:B21"/>
    <mergeCell ref="C19:C21"/>
    <mergeCell ref="L19:L21"/>
    <mergeCell ref="M19:M21"/>
    <mergeCell ref="A13:A15"/>
    <mergeCell ref="B13:B15"/>
    <mergeCell ref="C13:C15"/>
    <mergeCell ref="L13:L15"/>
    <mergeCell ref="M13:M15"/>
    <mergeCell ref="A16:A18"/>
    <mergeCell ref="B16:B18"/>
    <mergeCell ref="C16:C18"/>
    <mergeCell ref="L16:L18"/>
    <mergeCell ref="M16:M18"/>
    <mergeCell ref="L8:L9"/>
    <mergeCell ref="M8:M9"/>
    <mergeCell ref="A10:A12"/>
    <mergeCell ref="B10:B12"/>
    <mergeCell ref="C10:C12"/>
    <mergeCell ref="L10:L12"/>
    <mergeCell ref="M10:M12"/>
    <mergeCell ref="A8:A9"/>
    <mergeCell ref="B8:B9"/>
    <mergeCell ref="C8:C9"/>
    <mergeCell ref="D8:D9"/>
    <mergeCell ref="E8:K8"/>
    <mergeCell ref="L1:M1"/>
    <mergeCell ref="L3:M3"/>
    <mergeCell ref="L4:M4"/>
    <mergeCell ref="L5:M5"/>
    <mergeCell ref="A6:M6"/>
  </mergeCells>
  <pageMargins left="0.23622047244094491" right="0.15748031496062992" top="0.11811023622047245" bottom="0.19685039370078741" header="0" footer="0"/>
  <pageSetup paperSize="9" scale="61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view="pageBreakPreview" topLeftCell="H1" zoomScaleSheetLayoutView="100" workbookViewId="0">
      <selection activeCell="L3" sqref="L3:M3"/>
    </sheetView>
  </sheetViews>
  <sheetFormatPr defaultRowHeight="15" x14ac:dyDescent="0.25"/>
  <cols>
    <col min="1" max="1" width="3.85546875" style="5" customWidth="1"/>
    <col min="2" max="2" width="27.140625" style="5" customWidth="1"/>
    <col min="3" max="3" width="8.42578125" style="4" customWidth="1"/>
    <col min="4" max="4" width="13.85546875" style="4" customWidth="1"/>
    <col min="5" max="5" width="15.42578125" style="4" customWidth="1"/>
    <col min="6" max="6" width="14.85546875" style="4" customWidth="1"/>
    <col min="7" max="7" width="15.140625" style="4" customWidth="1"/>
    <col min="8" max="8" width="15.85546875" style="4" customWidth="1"/>
    <col min="9" max="10" width="17.5703125" style="4" customWidth="1"/>
    <col min="11" max="11" width="17.140625" style="4" customWidth="1"/>
    <col min="12" max="12" width="28.5703125" style="6" customWidth="1"/>
    <col min="13" max="13" width="36.42578125" style="4" customWidth="1"/>
    <col min="14" max="16384" width="9.140625" style="4"/>
  </cols>
  <sheetData>
    <row r="1" spans="1:13" ht="33" customHeight="1" x14ac:dyDescent="0.25">
      <c r="G1" s="10"/>
      <c r="H1" s="10"/>
      <c r="I1" s="10"/>
      <c r="J1" s="10"/>
      <c r="K1" s="10"/>
      <c r="L1" s="27" t="s">
        <v>183</v>
      </c>
      <c r="M1" s="27"/>
    </row>
    <row r="2" spans="1:13" x14ac:dyDescent="0.25">
      <c r="G2" s="10"/>
      <c r="H2" s="10"/>
      <c r="I2" s="10"/>
      <c r="J2" s="10"/>
      <c r="K2" s="10"/>
      <c r="L2" s="11"/>
      <c r="M2" s="10"/>
    </row>
    <row r="3" spans="1:13" s="2" customFormat="1" ht="16.5" x14ac:dyDescent="0.25">
      <c r="A3" s="1"/>
      <c r="B3" s="1"/>
      <c r="H3" s="12"/>
      <c r="I3" s="12"/>
      <c r="J3" s="12"/>
      <c r="K3" s="12"/>
      <c r="L3" s="28" t="s">
        <v>15</v>
      </c>
      <c r="M3" s="28"/>
    </row>
    <row r="4" spans="1:13" s="2" customFormat="1" ht="27" customHeight="1" x14ac:dyDescent="0.25">
      <c r="A4" s="1"/>
      <c r="B4" s="1"/>
      <c r="H4" s="12"/>
      <c r="I4" s="12"/>
      <c r="J4" s="12"/>
      <c r="K4" s="12"/>
      <c r="L4" s="29" t="s">
        <v>93</v>
      </c>
      <c r="M4" s="29"/>
    </row>
    <row r="5" spans="1:13" ht="17.25" x14ac:dyDescent="0.25">
      <c r="L5" s="34"/>
      <c r="M5" s="34"/>
    </row>
    <row r="6" spans="1:13" s="3" customFormat="1" ht="18.75" customHeight="1" x14ac:dyDescent="0.3">
      <c r="A6" s="36" t="s">
        <v>132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8" spans="1:13" ht="20.25" customHeight="1" x14ac:dyDescent="0.25">
      <c r="A8" s="32" t="s">
        <v>0</v>
      </c>
      <c r="B8" s="32" t="s">
        <v>1</v>
      </c>
      <c r="C8" s="32" t="s">
        <v>2</v>
      </c>
      <c r="D8" s="32" t="s">
        <v>3</v>
      </c>
      <c r="E8" s="35" t="s">
        <v>4</v>
      </c>
      <c r="F8" s="35"/>
      <c r="G8" s="35"/>
      <c r="H8" s="35"/>
      <c r="I8" s="35"/>
      <c r="J8" s="35"/>
      <c r="K8" s="35"/>
      <c r="L8" s="32" t="s">
        <v>5</v>
      </c>
      <c r="M8" s="32" t="s">
        <v>6</v>
      </c>
    </row>
    <row r="9" spans="1:13" x14ac:dyDescent="0.25">
      <c r="A9" s="32"/>
      <c r="B9" s="32"/>
      <c r="C9" s="32"/>
      <c r="D9" s="32"/>
      <c r="E9" s="7" t="s">
        <v>7</v>
      </c>
      <c r="F9" s="7" t="s">
        <v>8</v>
      </c>
      <c r="G9" s="7" t="s">
        <v>13</v>
      </c>
      <c r="H9" s="7" t="s">
        <v>16</v>
      </c>
      <c r="I9" s="7" t="s">
        <v>17</v>
      </c>
      <c r="J9" s="18" t="s">
        <v>140</v>
      </c>
      <c r="K9" s="7" t="s">
        <v>9</v>
      </c>
      <c r="L9" s="32"/>
      <c r="M9" s="32"/>
    </row>
    <row r="10" spans="1:13" ht="24" x14ac:dyDescent="0.25">
      <c r="A10" s="30" t="s">
        <v>18</v>
      </c>
      <c r="B10" s="30" t="s">
        <v>94</v>
      </c>
      <c r="C10" s="31" t="s">
        <v>20</v>
      </c>
      <c r="D10" s="8" t="s">
        <v>12</v>
      </c>
      <c r="E10" s="9">
        <f>SUM(E11:E12)</f>
        <v>3387.9</v>
      </c>
      <c r="F10" s="9">
        <f t="shared" ref="F10:I10" si="0">SUM(F11:F12)</f>
        <v>3637</v>
      </c>
      <c r="G10" s="9">
        <f>SUM(G11:G12)</f>
        <v>4804.1000000000004</v>
      </c>
      <c r="H10" s="9">
        <f t="shared" ref="H10" si="1">SUM(H11:H12)</f>
        <v>5603.1</v>
      </c>
      <c r="I10" s="9">
        <f t="shared" si="0"/>
        <v>4620.8</v>
      </c>
      <c r="J10" s="9">
        <f t="shared" ref="J10" si="2">SUM(J11:J12)</f>
        <v>4620.8</v>
      </c>
      <c r="K10" s="9">
        <f>SUM(E10:J10)</f>
        <v>26673.699999999997</v>
      </c>
      <c r="L10" s="30" t="s">
        <v>95</v>
      </c>
      <c r="M10" s="42" t="s">
        <v>96</v>
      </c>
    </row>
    <row r="11" spans="1:13" ht="24" x14ac:dyDescent="0.25">
      <c r="A11" s="30"/>
      <c r="B11" s="30"/>
      <c r="C11" s="31"/>
      <c r="D11" s="8" t="s">
        <v>11</v>
      </c>
      <c r="E11" s="9">
        <f>E14+E17</f>
        <v>1081.5999999999999</v>
      </c>
      <c r="F11" s="9">
        <f t="shared" ref="F11:I11" si="3">F14+F17</f>
        <v>947.8</v>
      </c>
      <c r="G11" s="9">
        <f>G14+G17</f>
        <v>1404.2</v>
      </c>
      <c r="H11" s="9">
        <f t="shared" ref="H11:H12" si="4">H14+H17</f>
        <v>0</v>
      </c>
      <c r="I11" s="9">
        <f t="shared" si="3"/>
        <v>0</v>
      </c>
      <c r="J11" s="9">
        <f t="shared" ref="J11" si="5">J14+J17</f>
        <v>0</v>
      </c>
      <c r="K11" s="9">
        <f t="shared" ref="K11:K33" si="6">SUM(E11:J11)</f>
        <v>3433.6</v>
      </c>
      <c r="L11" s="30"/>
      <c r="M11" s="42"/>
    </row>
    <row r="12" spans="1:13" ht="24" x14ac:dyDescent="0.25">
      <c r="A12" s="30"/>
      <c r="B12" s="30"/>
      <c r="C12" s="31"/>
      <c r="D12" s="8" t="s">
        <v>127</v>
      </c>
      <c r="E12" s="9">
        <f>E15+E18</f>
        <v>2306.3000000000002</v>
      </c>
      <c r="F12" s="9">
        <f t="shared" ref="F12:I12" si="7">F15+F18</f>
        <v>2689.2</v>
      </c>
      <c r="G12" s="9">
        <f>G15+G18</f>
        <v>3399.9</v>
      </c>
      <c r="H12" s="9">
        <f t="shared" si="4"/>
        <v>5603.1</v>
      </c>
      <c r="I12" s="9">
        <f t="shared" si="7"/>
        <v>4620.8</v>
      </c>
      <c r="J12" s="9">
        <f t="shared" ref="J12" si="8">J15+J18</f>
        <v>4620.8</v>
      </c>
      <c r="K12" s="9">
        <f t="shared" si="6"/>
        <v>23240.1</v>
      </c>
      <c r="L12" s="30"/>
      <c r="M12" s="42"/>
    </row>
    <row r="13" spans="1:13" ht="25.5" customHeight="1" x14ac:dyDescent="0.25">
      <c r="A13" s="30" t="s">
        <v>23</v>
      </c>
      <c r="B13" s="30" t="s">
        <v>97</v>
      </c>
      <c r="C13" s="31" t="s">
        <v>20</v>
      </c>
      <c r="D13" s="8" t="s">
        <v>12</v>
      </c>
      <c r="E13" s="9">
        <f>SUM(E14:E15)</f>
        <v>3374.9</v>
      </c>
      <c r="F13" s="9">
        <f t="shared" ref="F13" si="9">SUM(F14:F15)</f>
        <v>2692.1</v>
      </c>
      <c r="G13" s="9">
        <f t="shared" ref="G13:H13" si="10">SUM(G14:G15)</f>
        <v>3468.1</v>
      </c>
      <c r="H13" s="9">
        <f t="shared" si="10"/>
        <v>5603.1</v>
      </c>
      <c r="I13" s="9">
        <f t="shared" ref="I13:J13" si="11">SUM(I14:I15)</f>
        <v>4620.8</v>
      </c>
      <c r="J13" s="9">
        <f t="shared" si="11"/>
        <v>4620.8</v>
      </c>
      <c r="K13" s="9">
        <f t="shared" si="6"/>
        <v>24379.8</v>
      </c>
      <c r="L13" s="30" t="s">
        <v>95</v>
      </c>
      <c r="M13" s="42" t="s">
        <v>96</v>
      </c>
    </row>
    <row r="14" spans="1:13" ht="25.5" customHeight="1" x14ac:dyDescent="0.25">
      <c r="A14" s="30"/>
      <c r="B14" s="30"/>
      <c r="C14" s="31"/>
      <c r="D14" s="8" t="s">
        <v>11</v>
      </c>
      <c r="E14" s="9">
        <v>1081.5999999999999</v>
      </c>
      <c r="F14" s="9">
        <v>54.4</v>
      </c>
      <c r="G14" s="9">
        <v>143.5</v>
      </c>
      <c r="H14" s="9">
        <v>0</v>
      </c>
      <c r="I14" s="9">
        <v>0</v>
      </c>
      <c r="J14" s="9">
        <v>0</v>
      </c>
      <c r="K14" s="9">
        <f t="shared" si="6"/>
        <v>1279.5</v>
      </c>
      <c r="L14" s="30"/>
      <c r="M14" s="42"/>
    </row>
    <row r="15" spans="1:13" ht="25.5" customHeight="1" x14ac:dyDescent="0.25">
      <c r="A15" s="30"/>
      <c r="B15" s="30"/>
      <c r="C15" s="31"/>
      <c r="D15" s="8" t="s">
        <v>127</v>
      </c>
      <c r="E15" s="9">
        <v>2293.3000000000002</v>
      </c>
      <c r="F15" s="9">
        <v>2637.7</v>
      </c>
      <c r="G15" s="9">
        <v>3324.6</v>
      </c>
      <c r="H15" s="9">
        <v>5603.1</v>
      </c>
      <c r="I15" s="9">
        <v>4620.8</v>
      </c>
      <c r="J15" s="9">
        <v>4620.8</v>
      </c>
      <c r="K15" s="9">
        <f t="shared" si="6"/>
        <v>23100.3</v>
      </c>
      <c r="L15" s="30"/>
      <c r="M15" s="42"/>
    </row>
    <row r="16" spans="1:13" ht="46.5" customHeight="1" x14ac:dyDescent="0.25">
      <c r="A16" s="30" t="s">
        <v>26</v>
      </c>
      <c r="B16" s="30" t="s">
        <v>27</v>
      </c>
      <c r="C16" s="31" t="s">
        <v>20</v>
      </c>
      <c r="D16" s="8" t="s">
        <v>12</v>
      </c>
      <c r="E16" s="9">
        <f>SUM(E17:E18)</f>
        <v>13</v>
      </c>
      <c r="F16" s="9">
        <f t="shared" ref="F16" si="12">SUM(F17:F18)</f>
        <v>944.9</v>
      </c>
      <c r="G16" s="9">
        <f t="shared" ref="G16:H16" si="13">SUM(G17:G18)</f>
        <v>1336</v>
      </c>
      <c r="H16" s="9">
        <f t="shared" si="13"/>
        <v>0</v>
      </c>
      <c r="I16" s="9">
        <f t="shared" ref="I16:J16" si="14">SUM(I17:I18)</f>
        <v>0</v>
      </c>
      <c r="J16" s="9">
        <f t="shared" si="14"/>
        <v>0</v>
      </c>
      <c r="K16" s="9">
        <f t="shared" si="6"/>
        <v>2293.9</v>
      </c>
      <c r="L16" s="30" t="s">
        <v>95</v>
      </c>
      <c r="M16" s="39" t="s">
        <v>179</v>
      </c>
    </row>
    <row r="17" spans="1:13" ht="46.5" customHeight="1" x14ac:dyDescent="0.25">
      <c r="A17" s="30"/>
      <c r="B17" s="30"/>
      <c r="C17" s="31"/>
      <c r="D17" s="8" t="s">
        <v>11</v>
      </c>
      <c r="E17" s="9">
        <v>0</v>
      </c>
      <c r="F17" s="9">
        <v>893.4</v>
      </c>
      <c r="G17" s="9">
        <v>1260.7</v>
      </c>
      <c r="H17" s="9">
        <v>0</v>
      </c>
      <c r="I17" s="9">
        <v>0</v>
      </c>
      <c r="J17" s="9">
        <v>0</v>
      </c>
      <c r="K17" s="9">
        <f t="shared" si="6"/>
        <v>2154.1</v>
      </c>
      <c r="L17" s="30"/>
      <c r="M17" s="40"/>
    </row>
    <row r="18" spans="1:13" ht="46.5" customHeight="1" x14ac:dyDescent="0.25">
      <c r="A18" s="30"/>
      <c r="B18" s="30"/>
      <c r="C18" s="31"/>
      <c r="D18" s="8" t="s">
        <v>127</v>
      </c>
      <c r="E18" s="9">
        <v>13</v>
      </c>
      <c r="F18" s="9">
        <v>51.5</v>
      </c>
      <c r="G18" s="9">
        <v>75.3</v>
      </c>
      <c r="H18" s="9">
        <v>0</v>
      </c>
      <c r="I18" s="9">
        <v>0</v>
      </c>
      <c r="J18" s="9">
        <v>0</v>
      </c>
      <c r="K18" s="9">
        <f t="shared" si="6"/>
        <v>139.80000000000001</v>
      </c>
      <c r="L18" s="30"/>
      <c r="M18" s="41"/>
    </row>
    <row r="19" spans="1:13" ht="33" customHeight="1" x14ac:dyDescent="0.25">
      <c r="A19" s="30" t="s">
        <v>28</v>
      </c>
      <c r="B19" s="30" t="s">
        <v>98</v>
      </c>
      <c r="C19" s="31" t="s">
        <v>20</v>
      </c>
      <c r="D19" s="8" t="s">
        <v>12</v>
      </c>
      <c r="E19" s="9">
        <f>SUM(E20)</f>
        <v>0</v>
      </c>
      <c r="F19" s="9">
        <f t="shared" ref="F19:J19" si="15">SUM(F20)</f>
        <v>0</v>
      </c>
      <c r="G19" s="9">
        <f t="shared" si="15"/>
        <v>10.7</v>
      </c>
      <c r="H19" s="9">
        <f t="shared" si="15"/>
        <v>0</v>
      </c>
      <c r="I19" s="9">
        <f t="shared" si="15"/>
        <v>0</v>
      </c>
      <c r="J19" s="9">
        <f t="shared" si="15"/>
        <v>0</v>
      </c>
      <c r="K19" s="9">
        <f t="shared" si="6"/>
        <v>10.7</v>
      </c>
      <c r="L19" s="30" t="s">
        <v>95</v>
      </c>
      <c r="M19" s="30" t="s">
        <v>99</v>
      </c>
    </row>
    <row r="20" spans="1:13" ht="33" customHeight="1" x14ac:dyDescent="0.25">
      <c r="A20" s="30"/>
      <c r="B20" s="30"/>
      <c r="C20" s="31"/>
      <c r="D20" s="8" t="s">
        <v>127</v>
      </c>
      <c r="E20" s="9">
        <v>0</v>
      </c>
      <c r="F20" s="9">
        <v>0</v>
      </c>
      <c r="G20" s="9">
        <v>10.7</v>
      </c>
      <c r="H20" s="9">
        <v>0</v>
      </c>
      <c r="I20" s="9">
        <v>0</v>
      </c>
      <c r="J20" s="9">
        <v>0</v>
      </c>
      <c r="K20" s="9">
        <f t="shared" si="6"/>
        <v>10.7</v>
      </c>
      <c r="L20" s="30"/>
      <c r="M20" s="30"/>
    </row>
    <row r="21" spans="1:13" ht="24" customHeight="1" x14ac:dyDescent="0.25">
      <c r="A21" s="30" t="s">
        <v>31</v>
      </c>
      <c r="B21" s="30" t="s">
        <v>100</v>
      </c>
      <c r="C21" s="31" t="s">
        <v>20</v>
      </c>
      <c r="D21" s="8" t="s">
        <v>12</v>
      </c>
      <c r="E21" s="9">
        <f>SUM(E22:E23)</f>
        <v>0</v>
      </c>
      <c r="F21" s="9">
        <f t="shared" ref="F21" si="16">SUM(F22:F23)</f>
        <v>0</v>
      </c>
      <c r="G21" s="9">
        <f t="shared" ref="G21:H21" si="17">SUM(G22:G23)</f>
        <v>0</v>
      </c>
      <c r="H21" s="9">
        <f t="shared" si="17"/>
        <v>0</v>
      </c>
      <c r="I21" s="9">
        <f t="shared" ref="I21:J21" si="18">SUM(I22:I23)</f>
        <v>0</v>
      </c>
      <c r="J21" s="9">
        <f t="shared" si="18"/>
        <v>0</v>
      </c>
      <c r="K21" s="9">
        <f t="shared" si="6"/>
        <v>0</v>
      </c>
      <c r="L21" s="30" t="s">
        <v>95</v>
      </c>
      <c r="M21" s="30" t="s">
        <v>101</v>
      </c>
    </row>
    <row r="22" spans="1:13" ht="24" x14ac:dyDescent="0.25">
      <c r="A22" s="30"/>
      <c r="B22" s="30"/>
      <c r="C22" s="31"/>
      <c r="D22" s="8" t="s">
        <v>11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f t="shared" si="6"/>
        <v>0</v>
      </c>
      <c r="L22" s="30"/>
      <c r="M22" s="30"/>
    </row>
    <row r="23" spans="1:13" ht="24" x14ac:dyDescent="0.25">
      <c r="A23" s="30"/>
      <c r="B23" s="30"/>
      <c r="C23" s="31"/>
      <c r="D23" s="8" t="s">
        <v>127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f t="shared" si="6"/>
        <v>0</v>
      </c>
      <c r="L23" s="30"/>
      <c r="M23" s="30"/>
    </row>
    <row r="24" spans="1:13" ht="32.25" customHeight="1" x14ac:dyDescent="0.25">
      <c r="A24" s="30" t="s">
        <v>34</v>
      </c>
      <c r="B24" s="30" t="s">
        <v>102</v>
      </c>
      <c r="C24" s="31" t="s">
        <v>20</v>
      </c>
      <c r="D24" s="8" t="s">
        <v>12</v>
      </c>
      <c r="E24" s="9">
        <f>SUM(E25:E26)</f>
        <v>0</v>
      </c>
      <c r="F24" s="9">
        <f t="shared" ref="F24" si="19">SUM(F25:F26)</f>
        <v>0</v>
      </c>
      <c r="G24" s="9">
        <f t="shared" ref="G24:H24" si="20">SUM(G25:G26)</f>
        <v>0</v>
      </c>
      <c r="H24" s="9">
        <f t="shared" si="20"/>
        <v>0</v>
      </c>
      <c r="I24" s="9">
        <f t="shared" ref="I24:J24" si="21">SUM(I25:I26)</f>
        <v>0</v>
      </c>
      <c r="J24" s="9">
        <f t="shared" si="21"/>
        <v>0</v>
      </c>
      <c r="K24" s="9">
        <f t="shared" si="6"/>
        <v>0</v>
      </c>
      <c r="L24" s="30" t="s">
        <v>95</v>
      </c>
      <c r="M24" s="30" t="s">
        <v>101</v>
      </c>
    </row>
    <row r="25" spans="1:13" ht="24" customHeight="1" x14ac:dyDescent="0.25">
      <c r="A25" s="30"/>
      <c r="B25" s="30"/>
      <c r="C25" s="31"/>
      <c r="D25" s="8" t="s">
        <v>11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f t="shared" si="6"/>
        <v>0</v>
      </c>
      <c r="L25" s="30"/>
      <c r="M25" s="30"/>
    </row>
    <row r="26" spans="1:13" ht="21" customHeight="1" x14ac:dyDescent="0.25">
      <c r="A26" s="30"/>
      <c r="B26" s="30"/>
      <c r="C26" s="31"/>
      <c r="D26" s="8" t="s">
        <v>127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f t="shared" si="6"/>
        <v>0</v>
      </c>
      <c r="L26" s="30"/>
      <c r="M26" s="30"/>
    </row>
    <row r="27" spans="1:13" ht="48" customHeight="1" x14ac:dyDescent="0.25">
      <c r="A27" s="30" t="s">
        <v>37</v>
      </c>
      <c r="B27" s="30" t="s">
        <v>103</v>
      </c>
      <c r="C27" s="31" t="s">
        <v>20</v>
      </c>
      <c r="D27" s="8" t="s">
        <v>12</v>
      </c>
      <c r="E27" s="9">
        <f>SUM(E28)</f>
        <v>3802.3</v>
      </c>
      <c r="F27" s="9">
        <f t="shared" ref="F27:J27" si="22">SUM(F28)</f>
        <v>4629.8</v>
      </c>
      <c r="G27" s="9">
        <f t="shared" si="22"/>
        <v>0</v>
      </c>
      <c r="H27" s="9">
        <f t="shared" si="22"/>
        <v>6148</v>
      </c>
      <c r="I27" s="9">
        <f t="shared" si="22"/>
        <v>0</v>
      </c>
      <c r="J27" s="9">
        <f t="shared" si="22"/>
        <v>0</v>
      </c>
      <c r="K27" s="9">
        <f t="shared" si="6"/>
        <v>14580.1</v>
      </c>
      <c r="L27" s="30" t="s">
        <v>104</v>
      </c>
      <c r="M27" s="39" t="s">
        <v>106</v>
      </c>
    </row>
    <row r="28" spans="1:13" ht="27" customHeight="1" x14ac:dyDescent="0.25">
      <c r="A28" s="30"/>
      <c r="B28" s="30"/>
      <c r="C28" s="31"/>
      <c r="D28" s="8" t="s">
        <v>127</v>
      </c>
      <c r="E28" s="9">
        <v>3802.3</v>
      </c>
      <c r="F28" s="9">
        <v>4629.8</v>
      </c>
      <c r="G28" s="9">
        <v>0</v>
      </c>
      <c r="H28" s="9">
        <v>6148</v>
      </c>
      <c r="I28" s="9">
        <v>0</v>
      </c>
      <c r="J28" s="9">
        <v>0</v>
      </c>
      <c r="K28" s="9">
        <f t="shared" si="6"/>
        <v>14580.1</v>
      </c>
      <c r="L28" s="30"/>
      <c r="M28" s="41"/>
    </row>
    <row r="29" spans="1:13" ht="68.25" customHeight="1" x14ac:dyDescent="0.25">
      <c r="A29" s="30" t="s">
        <v>39</v>
      </c>
      <c r="B29" s="30" t="s">
        <v>40</v>
      </c>
      <c r="C29" s="31" t="s">
        <v>20</v>
      </c>
      <c r="D29" s="8" t="s">
        <v>12</v>
      </c>
      <c r="E29" s="9">
        <f>SUM(E30)</f>
        <v>0</v>
      </c>
      <c r="F29" s="9">
        <f t="shared" ref="F29:J29" si="23">SUM(F30)</f>
        <v>423.4</v>
      </c>
      <c r="G29" s="9">
        <f t="shared" si="23"/>
        <v>3912.7</v>
      </c>
      <c r="H29" s="9">
        <f t="shared" si="23"/>
        <v>770.9</v>
      </c>
      <c r="I29" s="9">
        <f t="shared" si="23"/>
        <v>0</v>
      </c>
      <c r="J29" s="9">
        <f t="shared" si="23"/>
        <v>0</v>
      </c>
      <c r="K29" s="9">
        <f t="shared" si="6"/>
        <v>5106.9999999999991</v>
      </c>
      <c r="L29" s="30" t="s">
        <v>104</v>
      </c>
      <c r="M29" s="30" t="s">
        <v>41</v>
      </c>
    </row>
    <row r="30" spans="1:13" ht="21.75" customHeight="1" x14ac:dyDescent="0.25">
      <c r="A30" s="30"/>
      <c r="B30" s="30"/>
      <c r="C30" s="31"/>
      <c r="D30" s="8" t="s">
        <v>127</v>
      </c>
      <c r="E30" s="9">
        <v>0</v>
      </c>
      <c r="F30" s="9">
        <v>423.4</v>
      </c>
      <c r="G30" s="9">
        <v>3912.7</v>
      </c>
      <c r="H30" s="9">
        <v>770.9</v>
      </c>
      <c r="I30" s="9">
        <v>0</v>
      </c>
      <c r="J30" s="9">
        <v>0</v>
      </c>
      <c r="K30" s="9">
        <f t="shared" si="6"/>
        <v>5106.9999999999991</v>
      </c>
      <c r="L30" s="30"/>
      <c r="M30" s="30"/>
    </row>
    <row r="31" spans="1:13" ht="68.25" customHeight="1" x14ac:dyDescent="0.25">
      <c r="A31" s="37" t="s">
        <v>105</v>
      </c>
      <c r="B31" s="37"/>
      <c r="C31" s="37"/>
      <c r="D31" s="8" t="s">
        <v>12</v>
      </c>
      <c r="E31" s="9">
        <f>SUM(E32:E33)</f>
        <v>7190.2000000000007</v>
      </c>
      <c r="F31" s="9">
        <f t="shared" ref="F31" si="24">SUM(F32:F33)</f>
        <v>8690.1999999999989</v>
      </c>
      <c r="G31" s="9">
        <f t="shared" ref="G31" si="25">SUM(G32:G33)</f>
        <v>8727.5</v>
      </c>
      <c r="H31" s="9">
        <f t="shared" ref="H31" si="26">SUM(H32:H33)</f>
        <v>12522</v>
      </c>
      <c r="I31" s="9">
        <f t="shared" ref="I31:J31" si="27">SUM(I32:I33)</f>
        <v>4620.8</v>
      </c>
      <c r="J31" s="9">
        <f t="shared" si="27"/>
        <v>4620.8</v>
      </c>
      <c r="K31" s="9">
        <f t="shared" si="6"/>
        <v>46371.500000000007</v>
      </c>
      <c r="L31" s="30"/>
      <c r="M31" s="30"/>
    </row>
    <row r="32" spans="1:13" ht="24" x14ac:dyDescent="0.25">
      <c r="A32" s="37"/>
      <c r="B32" s="37"/>
      <c r="C32" s="37"/>
      <c r="D32" s="8" t="s">
        <v>11</v>
      </c>
      <c r="E32" s="9">
        <f>E25+E22+E11</f>
        <v>1081.5999999999999</v>
      </c>
      <c r="F32" s="9">
        <f t="shared" ref="F32:I32" si="28">F25+F22+F11</f>
        <v>947.8</v>
      </c>
      <c r="G32" s="9">
        <f>G25+G22+G11</f>
        <v>1404.2</v>
      </c>
      <c r="H32" s="9">
        <f t="shared" si="28"/>
        <v>0</v>
      </c>
      <c r="I32" s="9">
        <f t="shared" si="28"/>
        <v>0</v>
      </c>
      <c r="J32" s="9">
        <f t="shared" ref="J32" si="29">J25+J22+J11</f>
        <v>0</v>
      </c>
      <c r="K32" s="9">
        <f t="shared" si="6"/>
        <v>3433.6</v>
      </c>
      <c r="L32" s="30"/>
      <c r="M32" s="30"/>
    </row>
    <row r="33" spans="1:13" ht="24" customHeight="1" x14ac:dyDescent="0.25">
      <c r="A33" s="37"/>
      <c r="B33" s="37"/>
      <c r="C33" s="37"/>
      <c r="D33" s="8" t="s">
        <v>127</v>
      </c>
      <c r="E33" s="9">
        <f>E30+E28+E26+E23+E20+E12</f>
        <v>6108.6</v>
      </c>
      <c r="F33" s="9">
        <f t="shared" ref="F33:I33" si="30">F30+F28+F26+F23+F20+F12</f>
        <v>7742.4</v>
      </c>
      <c r="G33" s="9">
        <f>G30+G28+G26+G23+G20+G12</f>
        <v>7323.2999999999993</v>
      </c>
      <c r="H33" s="9">
        <f t="shared" si="30"/>
        <v>12522</v>
      </c>
      <c r="I33" s="9">
        <f t="shared" si="30"/>
        <v>4620.8</v>
      </c>
      <c r="J33" s="9">
        <f t="shared" ref="J33" si="31">J30+J28+J26+J23+J20+J12</f>
        <v>4620.8</v>
      </c>
      <c r="K33" s="9">
        <f t="shared" si="6"/>
        <v>42937.900000000009</v>
      </c>
      <c r="L33" s="30"/>
      <c r="M33" s="30"/>
    </row>
    <row r="34" spans="1:13" ht="24" customHeight="1" x14ac:dyDescent="0.25">
      <c r="A34" s="4"/>
      <c r="B34" s="4"/>
      <c r="L34" s="4"/>
    </row>
    <row r="35" spans="1:13" x14ac:dyDescent="0.25">
      <c r="A35" s="4"/>
      <c r="B35" s="4"/>
      <c r="L35" s="4"/>
    </row>
    <row r="36" spans="1:13" ht="24" customHeight="1" x14ac:dyDescent="0.25">
      <c r="A36" s="4"/>
      <c r="B36" s="4"/>
      <c r="L36" s="4"/>
    </row>
    <row r="37" spans="1:13" ht="24" customHeight="1" x14ac:dyDescent="0.25">
      <c r="A37" s="4"/>
      <c r="B37" s="4"/>
      <c r="L37" s="4"/>
    </row>
    <row r="38" spans="1:13" x14ac:dyDescent="0.25">
      <c r="A38" s="4"/>
      <c r="B38" s="4"/>
      <c r="L38" s="4"/>
    </row>
    <row r="39" spans="1:13" ht="24" customHeight="1" x14ac:dyDescent="0.25">
      <c r="A39" s="4"/>
      <c r="B39" s="4"/>
      <c r="L39" s="4"/>
    </row>
    <row r="40" spans="1:13" x14ac:dyDescent="0.25">
      <c r="A40" s="4"/>
      <c r="B40" s="4"/>
      <c r="L40" s="4"/>
    </row>
    <row r="41" spans="1:13" ht="24" customHeight="1" x14ac:dyDescent="0.25">
      <c r="A41" s="4"/>
      <c r="B41" s="4"/>
      <c r="L41" s="4"/>
    </row>
    <row r="42" spans="1:13" x14ac:dyDescent="0.25">
      <c r="A42" s="4"/>
      <c r="B42" s="4"/>
      <c r="L42" s="4"/>
    </row>
    <row r="43" spans="1:13" x14ac:dyDescent="0.25">
      <c r="A43" s="4"/>
      <c r="B43" s="4"/>
      <c r="L43" s="4"/>
    </row>
    <row r="44" spans="1:13" ht="24" customHeight="1" x14ac:dyDescent="0.25">
      <c r="A44" s="4"/>
      <c r="B44" s="4"/>
      <c r="L44" s="4"/>
    </row>
    <row r="45" spans="1:13" x14ac:dyDescent="0.25">
      <c r="A45" s="4"/>
      <c r="B45" s="4"/>
      <c r="L45" s="4"/>
    </row>
    <row r="46" spans="1:13" x14ac:dyDescent="0.25">
      <c r="A46" s="4"/>
      <c r="B46" s="4"/>
      <c r="L46" s="4"/>
    </row>
    <row r="47" spans="1:13" ht="24" customHeight="1" x14ac:dyDescent="0.25">
      <c r="A47" s="4"/>
      <c r="B47" s="4"/>
      <c r="L47" s="4"/>
    </row>
    <row r="48" spans="1:13" x14ac:dyDescent="0.25">
      <c r="A48" s="4"/>
      <c r="B48" s="4"/>
      <c r="L48" s="4"/>
    </row>
    <row r="49" spans="1:12" x14ac:dyDescent="0.25">
      <c r="A49" s="4"/>
      <c r="B49" s="4"/>
      <c r="L49" s="4"/>
    </row>
    <row r="50" spans="1:12" x14ac:dyDescent="0.25">
      <c r="A50" s="4"/>
      <c r="B50" s="4"/>
      <c r="L50" s="4"/>
    </row>
    <row r="51" spans="1:12" ht="24" customHeight="1" x14ac:dyDescent="0.25">
      <c r="A51" s="4"/>
      <c r="B51" s="4"/>
      <c r="L51" s="4"/>
    </row>
    <row r="52" spans="1:12" x14ac:dyDescent="0.25">
      <c r="A52" s="4"/>
      <c r="B52" s="4"/>
      <c r="L52" s="4"/>
    </row>
    <row r="53" spans="1:12" ht="103.5" customHeight="1" x14ac:dyDescent="0.25">
      <c r="A53" s="4"/>
      <c r="B53" s="4"/>
      <c r="L53" s="4"/>
    </row>
    <row r="54" spans="1:12" ht="128.25" customHeight="1" x14ac:dyDescent="0.25">
      <c r="A54" s="4"/>
      <c r="B54" s="4"/>
      <c r="L54" s="4"/>
    </row>
    <row r="55" spans="1:12" ht="24" customHeight="1" x14ac:dyDescent="0.25">
      <c r="A55" s="4"/>
      <c r="B55" s="4"/>
      <c r="L55" s="4"/>
    </row>
    <row r="56" spans="1:12" x14ac:dyDescent="0.25">
      <c r="A56" s="4"/>
      <c r="B56" s="4"/>
      <c r="L56" s="4"/>
    </row>
    <row r="57" spans="1:12" x14ac:dyDescent="0.25">
      <c r="A57" s="4"/>
      <c r="B57" s="4"/>
      <c r="L57" s="4"/>
    </row>
    <row r="58" spans="1:12" ht="24" customHeight="1" x14ac:dyDescent="0.25">
      <c r="A58" s="4"/>
      <c r="B58" s="4"/>
      <c r="L58" s="4"/>
    </row>
    <row r="59" spans="1:12" x14ac:dyDescent="0.25">
      <c r="A59" s="4"/>
      <c r="B59" s="4"/>
      <c r="L59" s="4"/>
    </row>
    <row r="60" spans="1:12" x14ac:dyDescent="0.25">
      <c r="A60" s="4"/>
      <c r="B60" s="4"/>
      <c r="L60" s="4"/>
    </row>
    <row r="61" spans="1:12" x14ac:dyDescent="0.25">
      <c r="A61" s="4"/>
      <c r="B61" s="4"/>
      <c r="L61" s="4"/>
    </row>
    <row r="62" spans="1:12" ht="24" customHeight="1" x14ac:dyDescent="0.25">
      <c r="A62" s="4"/>
      <c r="B62" s="4"/>
      <c r="L62" s="4"/>
    </row>
    <row r="63" spans="1:12" x14ac:dyDescent="0.25">
      <c r="A63" s="4"/>
      <c r="B63" s="4"/>
      <c r="L63" s="4"/>
    </row>
    <row r="64" spans="1:12" x14ac:dyDescent="0.25">
      <c r="A64" s="4"/>
      <c r="B64" s="4"/>
      <c r="L64" s="4"/>
    </row>
    <row r="65" spans="1:12" ht="24" customHeight="1" x14ac:dyDescent="0.25">
      <c r="A65" s="4"/>
      <c r="B65" s="4"/>
      <c r="L65" s="4"/>
    </row>
    <row r="66" spans="1:12" x14ac:dyDescent="0.25">
      <c r="A66" s="4"/>
      <c r="B66" s="4"/>
      <c r="L66" s="4"/>
    </row>
    <row r="67" spans="1:12" x14ac:dyDescent="0.25">
      <c r="A67" s="4"/>
      <c r="B67" s="4"/>
      <c r="L67" s="4"/>
    </row>
    <row r="68" spans="1:12" x14ac:dyDescent="0.25">
      <c r="A68" s="4"/>
      <c r="B68" s="4"/>
      <c r="L68" s="4"/>
    </row>
    <row r="69" spans="1:12" x14ac:dyDescent="0.25">
      <c r="A69" s="4"/>
      <c r="B69" s="4"/>
      <c r="L69" s="4"/>
    </row>
    <row r="70" spans="1:12" x14ac:dyDescent="0.25">
      <c r="A70" s="4"/>
      <c r="B70" s="4"/>
      <c r="L70" s="4"/>
    </row>
  </sheetData>
  <mergeCells count="54">
    <mergeCell ref="M29:M30"/>
    <mergeCell ref="A31:C33"/>
    <mergeCell ref="L31:M33"/>
    <mergeCell ref="M27:M28"/>
    <mergeCell ref="A27:A28"/>
    <mergeCell ref="B27:B28"/>
    <mergeCell ref="C27:C28"/>
    <mergeCell ref="L27:L28"/>
    <mergeCell ref="A29:A30"/>
    <mergeCell ref="B29:B30"/>
    <mergeCell ref="C29:C30"/>
    <mergeCell ref="L29:L30"/>
    <mergeCell ref="A24:A26"/>
    <mergeCell ref="B24:B26"/>
    <mergeCell ref="C24:C26"/>
    <mergeCell ref="L24:L26"/>
    <mergeCell ref="M24:M26"/>
    <mergeCell ref="A19:A20"/>
    <mergeCell ref="B19:B20"/>
    <mergeCell ref="C19:C20"/>
    <mergeCell ref="L19:L20"/>
    <mergeCell ref="M19:M20"/>
    <mergeCell ref="A21:A23"/>
    <mergeCell ref="B21:B23"/>
    <mergeCell ref="C21:C23"/>
    <mergeCell ref="L21:L23"/>
    <mergeCell ref="M21:M23"/>
    <mergeCell ref="A13:A15"/>
    <mergeCell ref="B13:B15"/>
    <mergeCell ref="C13:C15"/>
    <mergeCell ref="L13:L15"/>
    <mergeCell ref="M13:M15"/>
    <mergeCell ref="A16:A18"/>
    <mergeCell ref="B16:B18"/>
    <mergeCell ref="C16:C18"/>
    <mergeCell ref="L16:L18"/>
    <mergeCell ref="M16:M18"/>
    <mergeCell ref="L8:L9"/>
    <mergeCell ref="M8:M9"/>
    <mergeCell ref="A10:A12"/>
    <mergeCell ref="B10:B12"/>
    <mergeCell ref="C10:C12"/>
    <mergeCell ref="L10:L12"/>
    <mergeCell ref="M10:M12"/>
    <mergeCell ref="A8:A9"/>
    <mergeCell ref="B8:B9"/>
    <mergeCell ref="C8:C9"/>
    <mergeCell ref="D8:D9"/>
    <mergeCell ref="E8:K8"/>
    <mergeCell ref="L1:M1"/>
    <mergeCell ref="L3:M3"/>
    <mergeCell ref="L4:M4"/>
    <mergeCell ref="L5:M5"/>
    <mergeCell ref="A6:M6"/>
  </mergeCells>
  <pageMargins left="0.31496062992125984" right="0.31496062992125984" top="0.31496062992125984" bottom="0.19685039370078741" header="0" footer="0"/>
  <pageSetup paperSize="9" scale="58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view="pageBreakPreview" topLeftCell="H20" zoomScaleSheetLayoutView="100" workbookViewId="0">
      <selection activeCell="L1" sqref="L1:M1"/>
    </sheetView>
  </sheetViews>
  <sheetFormatPr defaultRowHeight="15" x14ac:dyDescent="0.25"/>
  <cols>
    <col min="1" max="1" width="3.85546875" style="5" customWidth="1"/>
    <col min="2" max="2" width="27.140625" style="5" customWidth="1"/>
    <col min="3" max="3" width="8.42578125" style="4" customWidth="1"/>
    <col min="4" max="4" width="15.140625" style="4" customWidth="1"/>
    <col min="5" max="5" width="15.42578125" style="4" customWidth="1"/>
    <col min="6" max="6" width="14.85546875" style="4" customWidth="1"/>
    <col min="7" max="7" width="15.140625" style="4" customWidth="1"/>
    <col min="8" max="8" width="15.85546875" style="4" customWidth="1"/>
    <col min="9" max="10" width="17.5703125" style="4" customWidth="1"/>
    <col min="11" max="11" width="17.140625" style="4" customWidth="1"/>
    <col min="12" max="12" width="28.5703125" style="6" customWidth="1"/>
    <col min="13" max="13" width="36.42578125" style="4" customWidth="1"/>
    <col min="14" max="16384" width="9.140625" style="4"/>
  </cols>
  <sheetData>
    <row r="1" spans="1:13" ht="30.75" customHeight="1" x14ac:dyDescent="0.25">
      <c r="G1" s="10"/>
      <c r="H1" s="10"/>
      <c r="I1" s="10"/>
      <c r="J1" s="10"/>
      <c r="K1" s="10"/>
      <c r="L1" s="27" t="s">
        <v>180</v>
      </c>
      <c r="M1" s="27"/>
    </row>
    <row r="2" spans="1:13" x14ac:dyDescent="0.25">
      <c r="G2" s="10"/>
      <c r="H2" s="10"/>
      <c r="I2" s="10"/>
      <c r="J2" s="10"/>
      <c r="K2" s="10"/>
      <c r="L2" s="11"/>
      <c r="M2" s="10"/>
    </row>
    <row r="3" spans="1:13" s="2" customFormat="1" ht="16.5" x14ac:dyDescent="0.25">
      <c r="A3" s="1"/>
      <c r="B3" s="1"/>
      <c r="H3" s="12"/>
      <c r="I3" s="12"/>
      <c r="J3" s="12"/>
      <c r="K3" s="12"/>
      <c r="L3" s="28" t="s">
        <v>15</v>
      </c>
      <c r="M3" s="28"/>
    </row>
    <row r="4" spans="1:13" s="2" customFormat="1" ht="38.25" customHeight="1" x14ac:dyDescent="0.25">
      <c r="A4" s="1"/>
      <c r="B4" s="1"/>
      <c r="H4" s="12"/>
      <c r="I4" s="12"/>
      <c r="J4" s="12"/>
      <c r="K4" s="12"/>
      <c r="L4" s="29" t="s">
        <v>107</v>
      </c>
      <c r="M4" s="29"/>
    </row>
    <row r="5" spans="1:13" ht="17.25" x14ac:dyDescent="0.25">
      <c r="L5" s="34"/>
      <c r="M5" s="34"/>
    </row>
    <row r="6" spans="1:13" s="3" customFormat="1" ht="18.75" customHeight="1" x14ac:dyDescent="0.3">
      <c r="A6" s="36" t="s">
        <v>132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8" spans="1:13" ht="24" customHeight="1" x14ac:dyDescent="0.25">
      <c r="A8" s="32" t="s">
        <v>0</v>
      </c>
      <c r="B8" s="32" t="s">
        <v>1</v>
      </c>
      <c r="C8" s="32" t="s">
        <v>2</v>
      </c>
      <c r="D8" s="32" t="s">
        <v>3</v>
      </c>
      <c r="E8" s="35" t="s">
        <v>4</v>
      </c>
      <c r="F8" s="35"/>
      <c r="G8" s="35"/>
      <c r="H8" s="35"/>
      <c r="I8" s="35"/>
      <c r="J8" s="35"/>
      <c r="K8" s="35"/>
      <c r="L8" s="32" t="s">
        <v>5</v>
      </c>
      <c r="M8" s="32" t="s">
        <v>6</v>
      </c>
    </row>
    <row r="9" spans="1:13" x14ac:dyDescent="0.25">
      <c r="A9" s="32"/>
      <c r="B9" s="32"/>
      <c r="C9" s="32"/>
      <c r="D9" s="32"/>
      <c r="E9" s="7" t="s">
        <v>7</v>
      </c>
      <c r="F9" s="7" t="s">
        <v>8</v>
      </c>
      <c r="G9" s="7" t="s">
        <v>13</v>
      </c>
      <c r="H9" s="7" t="s">
        <v>16</v>
      </c>
      <c r="I9" s="7" t="s">
        <v>17</v>
      </c>
      <c r="J9" s="18" t="s">
        <v>140</v>
      </c>
      <c r="K9" s="7" t="s">
        <v>9</v>
      </c>
      <c r="L9" s="32"/>
      <c r="M9" s="32"/>
    </row>
    <row r="10" spans="1:13" ht="30" customHeight="1" x14ac:dyDescent="0.25">
      <c r="A10" s="30" t="s">
        <v>18</v>
      </c>
      <c r="B10" s="30" t="s">
        <v>108</v>
      </c>
      <c r="C10" s="31" t="s">
        <v>20</v>
      </c>
      <c r="D10" s="8" t="s">
        <v>109</v>
      </c>
      <c r="E10" s="9">
        <f>SUM(E11:E12)</f>
        <v>26675.699999999997</v>
      </c>
      <c r="F10" s="9">
        <f t="shared" ref="F10:I10" si="0">SUM(F11:F12)</f>
        <v>33610.700000000004</v>
      </c>
      <c r="G10" s="9">
        <f t="shared" si="0"/>
        <v>31273.600000000002</v>
      </c>
      <c r="H10" s="24">
        <f t="shared" ref="H10" si="1">SUM(H11:H12)</f>
        <v>33503.4</v>
      </c>
      <c r="I10" s="9">
        <f t="shared" si="0"/>
        <v>32746.400000000001</v>
      </c>
      <c r="J10" s="9">
        <f t="shared" ref="J10" si="2">SUM(J11:J12)</f>
        <v>32746.400000000001</v>
      </c>
      <c r="K10" s="9">
        <f t="shared" ref="K10:K56" si="3">SUM(E10:J10)</f>
        <v>190556.19999999998</v>
      </c>
      <c r="L10" s="30" t="s">
        <v>110</v>
      </c>
      <c r="M10" s="30" t="s">
        <v>111</v>
      </c>
    </row>
    <row r="11" spans="1:13" ht="30" customHeight="1" x14ac:dyDescent="0.25">
      <c r="A11" s="30"/>
      <c r="B11" s="30"/>
      <c r="C11" s="31"/>
      <c r="D11" s="8" t="s">
        <v>11</v>
      </c>
      <c r="E11" s="9">
        <f>E14+E17</f>
        <v>3200.1</v>
      </c>
      <c r="F11" s="9">
        <f t="shared" ref="F11:I12" si="4">F14+F17</f>
        <v>2485.1000000000004</v>
      </c>
      <c r="G11" s="9">
        <f t="shared" si="4"/>
        <v>668.3</v>
      </c>
      <c r="H11" s="24">
        <f t="shared" si="4"/>
        <v>0</v>
      </c>
      <c r="I11" s="9">
        <f t="shared" si="4"/>
        <v>0</v>
      </c>
      <c r="J11" s="9">
        <f t="shared" ref="J11" si="5">J14+J17</f>
        <v>0</v>
      </c>
      <c r="K11" s="9">
        <f t="shared" si="3"/>
        <v>6353.5000000000009</v>
      </c>
      <c r="L11" s="30"/>
      <c r="M11" s="30"/>
    </row>
    <row r="12" spans="1:13" ht="30" customHeight="1" x14ac:dyDescent="0.25">
      <c r="A12" s="30"/>
      <c r="B12" s="30"/>
      <c r="C12" s="31"/>
      <c r="D12" s="8" t="s">
        <v>127</v>
      </c>
      <c r="E12" s="9">
        <f>E15+E18</f>
        <v>23475.599999999999</v>
      </c>
      <c r="F12" s="9">
        <f t="shared" ref="F12:I12" si="6">F15+F18</f>
        <v>31125.600000000002</v>
      </c>
      <c r="G12" s="9">
        <f t="shared" si="6"/>
        <v>30605.300000000003</v>
      </c>
      <c r="H12" s="24">
        <f t="shared" si="4"/>
        <v>33503.4</v>
      </c>
      <c r="I12" s="9">
        <f t="shared" si="6"/>
        <v>32746.400000000001</v>
      </c>
      <c r="J12" s="9">
        <f t="shared" ref="J12" si="7">J15+J18</f>
        <v>32746.400000000001</v>
      </c>
      <c r="K12" s="9">
        <f t="shared" si="3"/>
        <v>184202.69999999998</v>
      </c>
      <c r="L12" s="30"/>
      <c r="M12" s="30"/>
    </row>
    <row r="13" spans="1:13" ht="43.5" customHeight="1" x14ac:dyDescent="0.25">
      <c r="A13" s="30" t="s">
        <v>23</v>
      </c>
      <c r="B13" s="30" t="s">
        <v>112</v>
      </c>
      <c r="C13" s="31" t="s">
        <v>20</v>
      </c>
      <c r="D13" s="8" t="s">
        <v>109</v>
      </c>
      <c r="E13" s="9">
        <f>SUM(E14:E15)</f>
        <v>26625.399999999998</v>
      </c>
      <c r="F13" s="9">
        <f t="shared" ref="F13" si="8">SUM(F14:F15)</f>
        <v>31144.2</v>
      </c>
      <c r="G13" s="9">
        <f t="shared" ref="G13" si="9">SUM(G14:G15)</f>
        <v>30554.9</v>
      </c>
      <c r="H13" s="24">
        <f t="shared" ref="H13" si="10">SUM(H14:H15)</f>
        <v>33503.4</v>
      </c>
      <c r="I13" s="9">
        <f t="shared" ref="I13:J13" si="11">SUM(I14:I15)</f>
        <v>32746.400000000001</v>
      </c>
      <c r="J13" s="9">
        <f t="shared" si="11"/>
        <v>32746.400000000001</v>
      </c>
      <c r="K13" s="9">
        <f t="shared" si="3"/>
        <v>187320.69999999998</v>
      </c>
      <c r="L13" s="30" t="s">
        <v>110</v>
      </c>
      <c r="M13" s="30" t="s">
        <v>111</v>
      </c>
    </row>
    <row r="14" spans="1:13" ht="43.5" customHeight="1" x14ac:dyDescent="0.25">
      <c r="A14" s="30"/>
      <c r="B14" s="30"/>
      <c r="C14" s="31"/>
      <c r="D14" s="8" t="s">
        <v>11</v>
      </c>
      <c r="E14" s="9">
        <v>3200.1</v>
      </c>
      <c r="F14" s="9">
        <v>266.8</v>
      </c>
      <c r="G14" s="9">
        <v>0</v>
      </c>
      <c r="H14" s="24">
        <v>0</v>
      </c>
      <c r="I14" s="9">
        <v>0</v>
      </c>
      <c r="J14" s="9">
        <v>0</v>
      </c>
      <c r="K14" s="9">
        <f t="shared" si="3"/>
        <v>3466.9</v>
      </c>
      <c r="L14" s="30"/>
      <c r="M14" s="30"/>
    </row>
    <row r="15" spans="1:13" ht="43.5" customHeight="1" x14ac:dyDescent="0.25">
      <c r="A15" s="30"/>
      <c r="B15" s="30"/>
      <c r="C15" s="31"/>
      <c r="D15" s="8" t="s">
        <v>127</v>
      </c>
      <c r="E15" s="9">
        <v>23425.3</v>
      </c>
      <c r="F15" s="9">
        <v>30877.4</v>
      </c>
      <c r="G15" s="9">
        <v>30554.9</v>
      </c>
      <c r="H15" s="24">
        <v>33503.4</v>
      </c>
      <c r="I15" s="9">
        <f>32742.2+4.2</f>
        <v>32746.400000000001</v>
      </c>
      <c r="J15" s="9">
        <f>32742.2+4.2</f>
        <v>32746.400000000001</v>
      </c>
      <c r="K15" s="9">
        <f t="shared" si="3"/>
        <v>183853.8</v>
      </c>
      <c r="L15" s="30"/>
      <c r="M15" s="30"/>
    </row>
    <row r="16" spans="1:13" ht="48" customHeight="1" x14ac:dyDescent="0.25">
      <c r="A16" s="30" t="s">
        <v>26</v>
      </c>
      <c r="B16" s="30" t="s">
        <v>27</v>
      </c>
      <c r="C16" s="31" t="s">
        <v>20</v>
      </c>
      <c r="D16" s="8" t="s">
        <v>109</v>
      </c>
      <c r="E16" s="9">
        <f>SUM(E17:E18)</f>
        <v>50.3</v>
      </c>
      <c r="F16" s="9">
        <f t="shared" ref="F16" si="12">SUM(F17:F18)</f>
        <v>2466.5</v>
      </c>
      <c r="G16" s="9">
        <f t="shared" ref="G16:H16" si="13">SUM(G17:G18)</f>
        <v>718.69999999999993</v>
      </c>
      <c r="H16" s="24">
        <f t="shared" si="13"/>
        <v>0</v>
      </c>
      <c r="I16" s="9">
        <f t="shared" ref="I16:J16" si="14">SUM(I17:I18)</f>
        <v>0</v>
      </c>
      <c r="J16" s="9">
        <f t="shared" si="14"/>
        <v>0</v>
      </c>
      <c r="K16" s="9">
        <f t="shared" si="3"/>
        <v>3235.5</v>
      </c>
      <c r="L16" s="30" t="s">
        <v>110</v>
      </c>
      <c r="M16" s="39" t="s">
        <v>178</v>
      </c>
    </row>
    <row r="17" spans="1:13" ht="48" customHeight="1" x14ac:dyDescent="0.25">
      <c r="A17" s="30"/>
      <c r="B17" s="30"/>
      <c r="C17" s="31"/>
      <c r="D17" s="8" t="s">
        <v>11</v>
      </c>
      <c r="E17" s="9">
        <v>0</v>
      </c>
      <c r="F17" s="9">
        <v>2218.3000000000002</v>
      </c>
      <c r="G17" s="9">
        <v>668.3</v>
      </c>
      <c r="H17" s="24">
        <v>0</v>
      </c>
      <c r="I17" s="9">
        <v>0</v>
      </c>
      <c r="J17" s="9">
        <v>0</v>
      </c>
      <c r="K17" s="9">
        <f t="shared" si="3"/>
        <v>2886.6000000000004</v>
      </c>
      <c r="L17" s="30"/>
      <c r="M17" s="40"/>
    </row>
    <row r="18" spans="1:13" ht="48" customHeight="1" x14ac:dyDescent="0.25">
      <c r="A18" s="30"/>
      <c r="B18" s="30"/>
      <c r="C18" s="31"/>
      <c r="D18" s="8" t="s">
        <v>127</v>
      </c>
      <c r="E18" s="9">
        <v>50.3</v>
      </c>
      <c r="F18" s="9">
        <v>248.2</v>
      </c>
      <c r="G18" s="9">
        <v>50.4</v>
      </c>
      <c r="H18" s="24">
        <v>0</v>
      </c>
      <c r="I18" s="9">
        <v>0</v>
      </c>
      <c r="J18" s="9">
        <v>0</v>
      </c>
      <c r="K18" s="9">
        <f t="shared" si="3"/>
        <v>348.9</v>
      </c>
      <c r="L18" s="30"/>
      <c r="M18" s="41"/>
    </row>
    <row r="19" spans="1:13" ht="30.75" customHeight="1" x14ac:dyDescent="0.25">
      <c r="A19" s="30" t="s">
        <v>28</v>
      </c>
      <c r="B19" s="30" t="s">
        <v>113</v>
      </c>
      <c r="C19" s="31" t="s">
        <v>20</v>
      </c>
      <c r="D19" s="8" t="s">
        <v>109</v>
      </c>
      <c r="E19" s="9">
        <f>SUM(E20:E21)</f>
        <v>2451.5</v>
      </c>
      <c r="F19" s="9">
        <f t="shared" ref="F19" si="15">SUM(F20:F21)</f>
        <v>2551.1</v>
      </c>
      <c r="G19" s="9">
        <f t="shared" ref="G19:H19" si="16">SUM(G20:G21)</f>
        <v>2754.6</v>
      </c>
      <c r="H19" s="24">
        <f t="shared" si="16"/>
        <v>2181.3000000000002</v>
      </c>
      <c r="I19" s="9">
        <f t="shared" ref="I19:J19" si="17">SUM(I20:I21)</f>
        <v>2253.6</v>
      </c>
      <c r="J19" s="9">
        <f t="shared" si="17"/>
        <v>2331.4</v>
      </c>
      <c r="K19" s="9">
        <f t="shared" si="3"/>
        <v>14523.5</v>
      </c>
      <c r="L19" s="30" t="s">
        <v>110</v>
      </c>
      <c r="M19" s="30" t="s">
        <v>114</v>
      </c>
    </row>
    <row r="20" spans="1:13" ht="30.75" customHeight="1" x14ac:dyDescent="0.25">
      <c r="A20" s="30"/>
      <c r="B20" s="30"/>
      <c r="C20" s="31"/>
      <c r="D20" s="8" t="s">
        <v>11</v>
      </c>
      <c r="E20" s="9">
        <v>2451.5</v>
      </c>
      <c r="F20" s="9">
        <v>2551.1</v>
      </c>
      <c r="G20" s="9">
        <v>2754.6</v>
      </c>
      <c r="H20" s="24">
        <v>2181.3000000000002</v>
      </c>
      <c r="I20" s="9">
        <v>2253.6</v>
      </c>
      <c r="J20" s="9">
        <v>2331.4</v>
      </c>
      <c r="K20" s="9">
        <f t="shared" si="3"/>
        <v>14523.5</v>
      </c>
      <c r="L20" s="30"/>
      <c r="M20" s="30"/>
    </row>
    <row r="21" spans="1:13" ht="30.75" customHeight="1" x14ac:dyDescent="0.25">
      <c r="A21" s="30"/>
      <c r="B21" s="30"/>
      <c r="C21" s="31"/>
      <c r="D21" s="8" t="s">
        <v>127</v>
      </c>
      <c r="E21" s="9">
        <v>0</v>
      </c>
      <c r="F21" s="9">
        <v>0</v>
      </c>
      <c r="G21" s="9">
        <v>0</v>
      </c>
      <c r="H21" s="24">
        <v>0</v>
      </c>
      <c r="I21" s="9">
        <v>0</v>
      </c>
      <c r="J21" s="9">
        <v>0</v>
      </c>
      <c r="K21" s="9">
        <f t="shared" si="3"/>
        <v>0</v>
      </c>
      <c r="L21" s="30"/>
      <c r="M21" s="30"/>
    </row>
    <row r="22" spans="1:13" ht="34.5" customHeight="1" x14ac:dyDescent="0.25">
      <c r="A22" s="30" t="s">
        <v>31</v>
      </c>
      <c r="B22" s="30" t="s">
        <v>115</v>
      </c>
      <c r="C22" s="31" t="s">
        <v>20</v>
      </c>
      <c r="D22" s="8" t="s">
        <v>109</v>
      </c>
      <c r="E22" s="9">
        <f>SUM(E23:E24)</f>
        <v>92.9</v>
      </c>
      <c r="F22" s="9">
        <f t="shared" ref="F22" si="18">SUM(F23:F24)</f>
        <v>0</v>
      </c>
      <c r="G22" s="9">
        <f t="shared" ref="G22:H22" si="19">SUM(G23:G24)</f>
        <v>0</v>
      </c>
      <c r="H22" s="9">
        <f t="shared" si="19"/>
        <v>0</v>
      </c>
      <c r="I22" s="9">
        <f t="shared" ref="I22:J22" si="20">SUM(I23:I24)</f>
        <v>0</v>
      </c>
      <c r="J22" s="9">
        <f t="shared" si="20"/>
        <v>0</v>
      </c>
      <c r="K22" s="9">
        <f t="shared" si="3"/>
        <v>92.9</v>
      </c>
      <c r="L22" s="30" t="s">
        <v>110</v>
      </c>
      <c r="M22" s="33" t="s">
        <v>22</v>
      </c>
    </row>
    <row r="23" spans="1:13" ht="34.5" customHeight="1" x14ac:dyDescent="0.25">
      <c r="A23" s="30"/>
      <c r="B23" s="30"/>
      <c r="C23" s="31"/>
      <c r="D23" s="8" t="s">
        <v>11</v>
      </c>
      <c r="E23" s="9">
        <v>92.9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f t="shared" si="3"/>
        <v>92.9</v>
      </c>
      <c r="L23" s="30"/>
      <c r="M23" s="33"/>
    </row>
    <row r="24" spans="1:13" ht="34.5" customHeight="1" x14ac:dyDescent="0.25">
      <c r="A24" s="30"/>
      <c r="B24" s="30"/>
      <c r="C24" s="31"/>
      <c r="D24" s="8" t="s">
        <v>127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f t="shared" si="3"/>
        <v>0</v>
      </c>
      <c r="L24" s="30"/>
      <c r="M24" s="33"/>
    </row>
    <row r="25" spans="1:13" ht="24" customHeight="1" x14ac:dyDescent="0.25">
      <c r="A25" s="30" t="s">
        <v>34</v>
      </c>
      <c r="B25" s="30" t="s">
        <v>116</v>
      </c>
      <c r="C25" s="31" t="s">
        <v>20</v>
      </c>
      <c r="D25" s="8" t="s">
        <v>109</v>
      </c>
      <c r="E25" s="9">
        <f>SUM(E26:E27)</f>
        <v>6.2</v>
      </c>
      <c r="F25" s="9">
        <f t="shared" ref="F25" si="21">SUM(F26:F27)</f>
        <v>0</v>
      </c>
      <c r="G25" s="9">
        <f t="shared" ref="G25:H25" si="22">SUM(G26:G27)</f>
        <v>0</v>
      </c>
      <c r="H25" s="9">
        <f t="shared" si="22"/>
        <v>0</v>
      </c>
      <c r="I25" s="9">
        <f t="shared" ref="I25:J25" si="23">SUM(I26:I27)</f>
        <v>0</v>
      </c>
      <c r="J25" s="9">
        <f t="shared" si="23"/>
        <v>0</v>
      </c>
      <c r="K25" s="9">
        <f t="shared" si="3"/>
        <v>6.2</v>
      </c>
      <c r="L25" s="30" t="s">
        <v>110</v>
      </c>
      <c r="M25" s="30" t="s">
        <v>117</v>
      </c>
    </row>
    <row r="26" spans="1:13" x14ac:dyDescent="0.25">
      <c r="A26" s="30"/>
      <c r="B26" s="30"/>
      <c r="C26" s="31"/>
      <c r="D26" s="8" t="s">
        <v>11</v>
      </c>
      <c r="E26" s="9">
        <v>6.2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f t="shared" si="3"/>
        <v>6.2</v>
      </c>
      <c r="L26" s="30"/>
      <c r="M26" s="30"/>
    </row>
    <row r="27" spans="1:13" ht="24" x14ac:dyDescent="0.25">
      <c r="A27" s="30"/>
      <c r="B27" s="30"/>
      <c r="C27" s="31"/>
      <c r="D27" s="8" t="s">
        <v>127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f t="shared" si="3"/>
        <v>0</v>
      </c>
      <c r="L27" s="30"/>
      <c r="M27" s="30"/>
    </row>
    <row r="28" spans="1:13" ht="29.25" customHeight="1" x14ac:dyDescent="0.25">
      <c r="A28" s="30" t="s">
        <v>37</v>
      </c>
      <c r="B28" s="30" t="s">
        <v>118</v>
      </c>
      <c r="C28" s="31" t="s">
        <v>20</v>
      </c>
      <c r="D28" s="8" t="s">
        <v>109</v>
      </c>
      <c r="E28" s="9">
        <f>SUM(E29:E30)</f>
        <v>2259.1999999999998</v>
      </c>
      <c r="F28" s="9">
        <f t="shared" ref="F28" si="24">SUM(F29:F30)</f>
        <v>2958.6</v>
      </c>
      <c r="G28" s="9">
        <f t="shared" ref="G28:H28" si="25">SUM(G29:G30)</f>
        <v>3008.5</v>
      </c>
      <c r="H28" s="24">
        <f t="shared" si="25"/>
        <v>2737.8</v>
      </c>
      <c r="I28" s="9">
        <f t="shared" ref="I28:J28" si="26">SUM(I29:I30)</f>
        <v>2986</v>
      </c>
      <c r="J28" s="9">
        <f t="shared" si="26"/>
        <v>3069.5</v>
      </c>
      <c r="K28" s="9">
        <f t="shared" si="3"/>
        <v>17019.599999999999</v>
      </c>
      <c r="L28" s="30" t="s">
        <v>110</v>
      </c>
      <c r="M28" s="30" t="s">
        <v>119</v>
      </c>
    </row>
    <row r="29" spans="1:13" x14ac:dyDescent="0.25">
      <c r="A29" s="30"/>
      <c r="B29" s="30"/>
      <c r="C29" s="31"/>
      <c r="D29" s="8" t="s">
        <v>11</v>
      </c>
      <c r="E29" s="9">
        <v>2259.1999999999998</v>
      </c>
      <c r="F29" s="9">
        <v>2958.6</v>
      </c>
      <c r="G29" s="9">
        <v>3008.5</v>
      </c>
      <c r="H29" s="24">
        <v>2737.8</v>
      </c>
      <c r="I29" s="9">
        <v>2986</v>
      </c>
      <c r="J29" s="9">
        <v>3069.5</v>
      </c>
      <c r="K29" s="9">
        <f t="shared" si="3"/>
        <v>17019.599999999999</v>
      </c>
      <c r="L29" s="30"/>
      <c r="M29" s="30"/>
    </row>
    <row r="30" spans="1:13" ht="24" x14ac:dyDescent="0.25">
      <c r="A30" s="30"/>
      <c r="B30" s="30"/>
      <c r="C30" s="31"/>
      <c r="D30" s="8" t="s">
        <v>127</v>
      </c>
      <c r="E30" s="9">
        <v>0</v>
      </c>
      <c r="F30" s="9">
        <v>0</v>
      </c>
      <c r="G30" s="9">
        <v>0</v>
      </c>
      <c r="H30" s="24">
        <v>0</v>
      </c>
      <c r="I30" s="9">
        <v>0</v>
      </c>
      <c r="J30" s="9">
        <v>0</v>
      </c>
      <c r="K30" s="9">
        <f t="shared" si="3"/>
        <v>0</v>
      </c>
      <c r="L30" s="30"/>
      <c r="M30" s="30"/>
    </row>
    <row r="31" spans="1:13" x14ac:dyDescent="0.25">
      <c r="A31" s="30" t="s">
        <v>39</v>
      </c>
      <c r="B31" s="30" t="s">
        <v>120</v>
      </c>
      <c r="C31" s="31" t="s">
        <v>20</v>
      </c>
      <c r="D31" s="8" t="s">
        <v>109</v>
      </c>
      <c r="E31" s="9">
        <f>SUM(E32:E33)</f>
        <v>4901.0999999999995</v>
      </c>
      <c r="F31" s="9">
        <f t="shared" ref="F31" si="27">SUM(F32:F33)</f>
        <v>5493.3</v>
      </c>
      <c r="G31" s="9">
        <f t="shared" ref="G31:H31" si="28">SUM(G32:G33)</f>
        <v>8448.7999999999993</v>
      </c>
      <c r="H31" s="24">
        <f t="shared" si="28"/>
        <v>8108.4</v>
      </c>
      <c r="I31" s="9">
        <f t="shared" ref="I31:J31" si="29">SUM(I32:I33)</f>
        <v>8880.2000000000007</v>
      </c>
      <c r="J31" s="9">
        <f t="shared" si="29"/>
        <v>8880.2000000000007</v>
      </c>
      <c r="K31" s="9">
        <f t="shared" si="3"/>
        <v>44712</v>
      </c>
      <c r="L31" s="30" t="s">
        <v>137</v>
      </c>
      <c r="M31" s="30" t="s">
        <v>121</v>
      </c>
    </row>
    <row r="32" spans="1:13" x14ac:dyDescent="0.25">
      <c r="A32" s="30"/>
      <c r="B32" s="30"/>
      <c r="C32" s="31"/>
      <c r="D32" s="8" t="s">
        <v>11</v>
      </c>
      <c r="E32" s="9">
        <f>E35+E38</f>
        <v>747.2</v>
      </c>
      <c r="F32" s="9">
        <f t="shared" ref="F32:I33" si="30">F35+F38</f>
        <v>571.30000000000007</v>
      </c>
      <c r="G32" s="9">
        <f t="shared" si="30"/>
        <v>1396.4</v>
      </c>
      <c r="H32" s="24">
        <f t="shared" si="30"/>
        <v>0</v>
      </c>
      <c r="I32" s="9">
        <f t="shared" si="30"/>
        <v>0</v>
      </c>
      <c r="J32" s="9">
        <f t="shared" ref="J32" si="31">J35+J38</f>
        <v>0</v>
      </c>
      <c r="K32" s="9">
        <f t="shared" si="3"/>
        <v>2714.9</v>
      </c>
      <c r="L32" s="30"/>
      <c r="M32" s="30"/>
    </row>
    <row r="33" spans="1:13" ht="24" x14ac:dyDescent="0.25">
      <c r="A33" s="30"/>
      <c r="B33" s="30"/>
      <c r="C33" s="31"/>
      <c r="D33" s="8" t="s">
        <v>127</v>
      </c>
      <c r="E33" s="9">
        <f>E36+E39</f>
        <v>4153.8999999999996</v>
      </c>
      <c r="F33" s="9">
        <f t="shared" ref="F33:I33" si="32">F36+F39</f>
        <v>4922</v>
      </c>
      <c r="G33" s="9">
        <f>G36+G39</f>
        <v>7052.4</v>
      </c>
      <c r="H33" s="24">
        <f t="shared" si="30"/>
        <v>8108.4</v>
      </c>
      <c r="I33" s="9">
        <f t="shared" si="32"/>
        <v>8880.2000000000007</v>
      </c>
      <c r="J33" s="9">
        <f t="shared" ref="J33" si="33">J36+J39</f>
        <v>8880.2000000000007</v>
      </c>
      <c r="K33" s="9">
        <f t="shared" si="3"/>
        <v>41997.099999999991</v>
      </c>
      <c r="L33" s="30"/>
      <c r="M33" s="30"/>
    </row>
    <row r="34" spans="1:13" ht="27.75" customHeight="1" x14ac:dyDescent="0.25">
      <c r="A34" s="30" t="s">
        <v>122</v>
      </c>
      <c r="B34" s="30" t="s">
        <v>123</v>
      </c>
      <c r="C34" s="31" t="s">
        <v>20</v>
      </c>
      <c r="D34" s="8" t="s">
        <v>109</v>
      </c>
      <c r="E34" s="9">
        <f>SUM(E35:E36)</f>
        <v>4862.8999999999996</v>
      </c>
      <c r="F34" s="9">
        <f t="shared" ref="F34" si="34">SUM(F35:F36)</f>
        <v>4889.5</v>
      </c>
      <c r="G34" s="9">
        <f t="shared" ref="G34:H34" si="35">SUM(G35:G36)</f>
        <v>8132.7999999999993</v>
      </c>
      <c r="H34" s="24">
        <f t="shared" si="35"/>
        <v>8108.4</v>
      </c>
      <c r="I34" s="9">
        <f t="shared" ref="I34:J34" si="36">SUM(I35:I36)</f>
        <v>8880.2000000000007</v>
      </c>
      <c r="J34" s="9">
        <f t="shared" si="36"/>
        <v>8880.2000000000007</v>
      </c>
      <c r="K34" s="9">
        <f t="shared" si="3"/>
        <v>43754</v>
      </c>
      <c r="L34" s="30" t="s">
        <v>137</v>
      </c>
      <c r="M34" s="30" t="s">
        <v>121</v>
      </c>
    </row>
    <row r="35" spans="1:13" x14ac:dyDescent="0.25">
      <c r="A35" s="30"/>
      <c r="B35" s="30"/>
      <c r="C35" s="31"/>
      <c r="D35" s="8" t="s">
        <v>11</v>
      </c>
      <c r="E35" s="9">
        <v>747.2</v>
      </c>
      <c r="F35" s="9">
        <v>28.2</v>
      </c>
      <c r="G35" s="9">
        <v>1102.4000000000001</v>
      </c>
      <c r="H35" s="24">
        <v>0</v>
      </c>
      <c r="I35" s="9">
        <v>0</v>
      </c>
      <c r="J35" s="9">
        <v>0</v>
      </c>
      <c r="K35" s="9">
        <f t="shared" si="3"/>
        <v>1877.8000000000002</v>
      </c>
      <c r="L35" s="30"/>
      <c r="M35" s="30"/>
    </row>
    <row r="36" spans="1:13" ht="24" customHeight="1" x14ac:dyDescent="0.25">
      <c r="A36" s="30"/>
      <c r="B36" s="30"/>
      <c r="C36" s="31"/>
      <c r="D36" s="8" t="s">
        <v>127</v>
      </c>
      <c r="E36" s="9">
        <v>4115.7</v>
      </c>
      <c r="F36" s="9">
        <v>4861.3</v>
      </c>
      <c r="G36" s="9">
        <v>7030.4</v>
      </c>
      <c r="H36" s="24">
        <v>8108.4</v>
      </c>
      <c r="I36" s="9">
        <v>8880.2000000000007</v>
      </c>
      <c r="J36" s="9">
        <v>8880.2000000000007</v>
      </c>
      <c r="K36" s="9">
        <f t="shared" si="3"/>
        <v>41876.199999999997</v>
      </c>
      <c r="L36" s="30"/>
      <c r="M36" s="30"/>
    </row>
    <row r="37" spans="1:13" ht="46.5" customHeight="1" x14ac:dyDescent="0.25">
      <c r="A37" s="30" t="s">
        <v>124</v>
      </c>
      <c r="B37" s="30" t="s">
        <v>27</v>
      </c>
      <c r="C37" s="31" t="s">
        <v>20</v>
      </c>
      <c r="D37" s="8" t="s">
        <v>109</v>
      </c>
      <c r="E37" s="9">
        <f>SUM(E38:E39)</f>
        <v>38.200000000000003</v>
      </c>
      <c r="F37" s="9">
        <f t="shared" ref="F37" si="37">SUM(F38:F39)</f>
        <v>603.80000000000007</v>
      </c>
      <c r="G37" s="9">
        <f t="shared" ref="G37:H37" si="38">SUM(G38:G39)</f>
        <v>316</v>
      </c>
      <c r="H37" s="9">
        <f t="shared" si="38"/>
        <v>0</v>
      </c>
      <c r="I37" s="9">
        <f t="shared" ref="I37:J37" si="39">SUM(I38:I39)</f>
        <v>0</v>
      </c>
      <c r="J37" s="9">
        <f t="shared" si="39"/>
        <v>0</v>
      </c>
      <c r="K37" s="9">
        <f t="shared" si="3"/>
        <v>958.00000000000011</v>
      </c>
      <c r="L37" s="30" t="s">
        <v>137</v>
      </c>
      <c r="M37" s="39" t="s">
        <v>138</v>
      </c>
    </row>
    <row r="38" spans="1:13" ht="46.5" customHeight="1" x14ac:dyDescent="0.25">
      <c r="A38" s="30"/>
      <c r="B38" s="30"/>
      <c r="C38" s="31"/>
      <c r="D38" s="8" t="s">
        <v>11</v>
      </c>
      <c r="E38" s="9">
        <v>0</v>
      </c>
      <c r="F38" s="9">
        <v>543.1</v>
      </c>
      <c r="G38" s="9">
        <v>294</v>
      </c>
      <c r="H38" s="9">
        <v>0</v>
      </c>
      <c r="I38" s="9">
        <v>0</v>
      </c>
      <c r="J38" s="9"/>
      <c r="K38" s="9">
        <f t="shared" si="3"/>
        <v>837.1</v>
      </c>
      <c r="L38" s="30"/>
      <c r="M38" s="40"/>
    </row>
    <row r="39" spans="1:13" ht="46.5" customHeight="1" x14ac:dyDescent="0.25">
      <c r="A39" s="30"/>
      <c r="B39" s="30"/>
      <c r="C39" s="31"/>
      <c r="D39" s="8" t="s">
        <v>127</v>
      </c>
      <c r="E39" s="9">
        <v>38.200000000000003</v>
      </c>
      <c r="F39" s="9">
        <v>60.7</v>
      </c>
      <c r="G39" s="9">
        <v>22</v>
      </c>
      <c r="H39" s="9">
        <v>0</v>
      </c>
      <c r="I39" s="9">
        <v>0</v>
      </c>
      <c r="J39" s="9"/>
      <c r="K39" s="9">
        <f t="shared" si="3"/>
        <v>120.9</v>
      </c>
      <c r="L39" s="30"/>
      <c r="M39" s="41"/>
    </row>
    <row r="40" spans="1:13" ht="30.75" customHeight="1" x14ac:dyDescent="0.25">
      <c r="A40" s="30" t="s">
        <v>56</v>
      </c>
      <c r="B40" s="30" t="s">
        <v>40</v>
      </c>
      <c r="C40" s="31" t="s">
        <v>20</v>
      </c>
      <c r="D40" s="8" t="s">
        <v>109</v>
      </c>
      <c r="E40" s="9">
        <f>SUM(E41:E42)</f>
        <v>0</v>
      </c>
      <c r="F40" s="9">
        <f t="shared" ref="F40" si="40">SUM(F41:F42)</f>
        <v>6949.9</v>
      </c>
      <c r="G40" s="9">
        <f t="shared" ref="G40:H40" si="41">SUM(G41:G42)</f>
        <v>3797.6</v>
      </c>
      <c r="H40" s="24">
        <f t="shared" si="41"/>
        <v>3460.6</v>
      </c>
      <c r="I40" s="9">
        <f t="shared" ref="I40:J40" si="42">SUM(I41:I42)</f>
        <v>0</v>
      </c>
      <c r="J40" s="9">
        <f t="shared" si="42"/>
        <v>0</v>
      </c>
      <c r="K40" s="9">
        <f t="shared" si="3"/>
        <v>14208.1</v>
      </c>
      <c r="L40" s="30" t="s">
        <v>137</v>
      </c>
      <c r="M40" s="30" t="s">
        <v>41</v>
      </c>
    </row>
    <row r="41" spans="1:13" ht="30.75" customHeight="1" x14ac:dyDescent="0.25">
      <c r="A41" s="30"/>
      <c r="B41" s="30"/>
      <c r="C41" s="31"/>
      <c r="D41" s="8" t="s">
        <v>11</v>
      </c>
      <c r="E41" s="9">
        <v>0</v>
      </c>
      <c r="F41" s="9">
        <v>1289.4000000000001</v>
      </c>
      <c r="G41" s="9">
        <v>0</v>
      </c>
      <c r="H41" s="24">
        <v>0</v>
      </c>
      <c r="I41" s="9">
        <v>0</v>
      </c>
      <c r="J41" s="9">
        <v>0</v>
      </c>
      <c r="K41" s="9">
        <f t="shared" si="3"/>
        <v>1289.4000000000001</v>
      </c>
      <c r="L41" s="30"/>
      <c r="M41" s="30"/>
    </row>
    <row r="42" spans="1:13" ht="30.75" customHeight="1" x14ac:dyDescent="0.25">
      <c r="A42" s="30"/>
      <c r="B42" s="30"/>
      <c r="C42" s="31"/>
      <c r="D42" s="8" t="s">
        <v>127</v>
      </c>
      <c r="E42" s="9">
        <v>0</v>
      </c>
      <c r="F42" s="9">
        <v>5660.5</v>
      </c>
      <c r="G42" s="9">
        <v>3797.6</v>
      </c>
      <c r="H42" s="24">
        <v>3460.6</v>
      </c>
      <c r="I42" s="9">
        <v>0</v>
      </c>
      <c r="J42" s="9">
        <v>0</v>
      </c>
      <c r="K42" s="9">
        <f t="shared" si="3"/>
        <v>12918.7</v>
      </c>
      <c r="L42" s="30"/>
      <c r="M42" s="30"/>
    </row>
    <row r="43" spans="1:13" x14ac:dyDescent="0.25">
      <c r="A43" s="30" t="s">
        <v>57</v>
      </c>
      <c r="B43" s="30" t="s">
        <v>125</v>
      </c>
      <c r="C43" s="31" t="s">
        <v>20</v>
      </c>
      <c r="D43" s="8" t="s">
        <v>109</v>
      </c>
      <c r="E43" s="9">
        <f>SUM(E44:E45)</f>
        <v>78620.7</v>
      </c>
      <c r="F43" s="9">
        <f t="shared" ref="F43" si="43">SUM(F44:F45)</f>
        <v>96988.7</v>
      </c>
      <c r="G43" s="9">
        <f t="shared" ref="G43:H43" si="44">SUM(G44:G45)</f>
        <v>74253.600000000006</v>
      </c>
      <c r="H43" s="24">
        <f t="shared" si="44"/>
        <v>80307</v>
      </c>
      <c r="I43" s="9">
        <f t="shared" ref="I43:J43" si="45">SUM(I44:I45)</f>
        <v>83302</v>
      </c>
      <c r="J43" s="9">
        <f t="shared" si="45"/>
        <v>83302</v>
      </c>
      <c r="K43" s="9">
        <f t="shared" si="3"/>
        <v>496774</v>
      </c>
      <c r="L43" s="30" t="s">
        <v>110</v>
      </c>
      <c r="M43" s="30" t="s">
        <v>119</v>
      </c>
    </row>
    <row r="44" spans="1:13" ht="24.75" customHeight="1" x14ac:dyDescent="0.25">
      <c r="A44" s="30"/>
      <c r="B44" s="30"/>
      <c r="C44" s="31"/>
      <c r="D44" s="8" t="s">
        <v>11</v>
      </c>
      <c r="E44" s="9">
        <v>78620.7</v>
      </c>
      <c r="F44" s="9">
        <v>96988.7</v>
      </c>
      <c r="G44" s="9">
        <v>74253.600000000006</v>
      </c>
      <c r="H44" s="24">
        <v>80307</v>
      </c>
      <c r="I44" s="9">
        <v>83302</v>
      </c>
      <c r="J44" s="9">
        <v>83302</v>
      </c>
      <c r="K44" s="9">
        <f t="shared" si="3"/>
        <v>496774</v>
      </c>
      <c r="L44" s="30"/>
      <c r="M44" s="30"/>
    </row>
    <row r="45" spans="1:13" ht="24" x14ac:dyDescent="0.25">
      <c r="A45" s="30"/>
      <c r="B45" s="30"/>
      <c r="C45" s="31"/>
      <c r="D45" s="8" t="s">
        <v>127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f t="shared" si="3"/>
        <v>0</v>
      </c>
      <c r="L45" s="30"/>
      <c r="M45" s="30"/>
    </row>
    <row r="46" spans="1:13" ht="28.5" customHeight="1" x14ac:dyDescent="0.25">
      <c r="A46" s="30" t="s">
        <v>59</v>
      </c>
      <c r="B46" s="30" t="s">
        <v>136</v>
      </c>
      <c r="C46" s="31" t="s">
        <v>20</v>
      </c>
      <c r="D46" s="16" t="s">
        <v>109</v>
      </c>
      <c r="E46" s="9">
        <f>SUM(E47:E48)</f>
        <v>0</v>
      </c>
      <c r="F46" s="9">
        <f t="shared" ref="F46:I46" si="46">SUM(F47:F48)</f>
        <v>0</v>
      </c>
      <c r="G46" s="9">
        <f t="shared" si="46"/>
        <v>64.599999999999994</v>
      </c>
      <c r="H46" s="9"/>
      <c r="I46" s="9">
        <f t="shared" si="46"/>
        <v>0</v>
      </c>
      <c r="J46" s="9">
        <f t="shared" ref="J46" si="47">SUM(J47:J48)</f>
        <v>0</v>
      </c>
      <c r="K46" s="9">
        <f t="shared" si="3"/>
        <v>64.599999999999994</v>
      </c>
      <c r="L46" s="30" t="s">
        <v>110</v>
      </c>
      <c r="M46" s="30" t="s">
        <v>121</v>
      </c>
    </row>
    <row r="47" spans="1:13" ht="24" customHeight="1" x14ac:dyDescent="0.25">
      <c r="A47" s="30"/>
      <c r="B47" s="30"/>
      <c r="C47" s="31"/>
      <c r="D47" s="16" t="s">
        <v>11</v>
      </c>
      <c r="E47" s="9">
        <v>0</v>
      </c>
      <c r="F47" s="9">
        <v>0</v>
      </c>
      <c r="G47" s="9">
        <v>0</v>
      </c>
      <c r="H47" s="9"/>
      <c r="I47" s="9">
        <v>0</v>
      </c>
      <c r="J47" s="9">
        <v>0</v>
      </c>
      <c r="K47" s="9">
        <f t="shared" si="3"/>
        <v>0</v>
      </c>
      <c r="L47" s="30"/>
      <c r="M47" s="30"/>
    </row>
    <row r="48" spans="1:13" ht="24" x14ac:dyDescent="0.25">
      <c r="A48" s="30"/>
      <c r="B48" s="30"/>
      <c r="C48" s="31"/>
      <c r="D48" s="16" t="s">
        <v>127</v>
      </c>
      <c r="E48" s="9">
        <v>0</v>
      </c>
      <c r="F48" s="9">
        <v>0</v>
      </c>
      <c r="G48" s="9">
        <v>64.599999999999994</v>
      </c>
      <c r="H48" s="9"/>
      <c r="I48" s="9">
        <v>0</v>
      </c>
      <c r="J48" s="9">
        <v>0</v>
      </c>
      <c r="K48" s="9">
        <f t="shared" si="3"/>
        <v>64.599999999999994</v>
      </c>
      <c r="L48" s="30"/>
      <c r="M48" s="30"/>
    </row>
    <row r="49" spans="1:13" x14ac:dyDescent="0.25">
      <c r="A49" s="30" t="s">
        <v>62</v>
      </c>
      <c r="B49" s="30" t="s">
        <v>63</v>
      </c>
      <c r="C49" s="30" t="s">
        <v>20</v>
      </c>
      <c r="D49" s="8" t="s">
        <v>109</v>
      </c>
      <c r="E49" s="9">
        <f>SUM(E50)</f>
        <v>0</v>
      </c>
      <c r="F49" s="9">
        <f t="shared" ref="F49:J49" si="48">SUM(F50)</f>
        <v>0</v>
      </c>
      <c r="G49" s="9">
        <f t="shared" si="48"/>
        <v>195.8</v>
      </c>
      <c r="H49" s="9">
        <f t="shared" si="48"/>
        <v>461.2</v>
      </c>
      <c r="I49" s="9">
        <f t="shared" si="48"/>
        <v>0</v>
      </c>
      <c r="J49" s="9">
        <f t="shared" si="48"/>
        <v>0</v>
      </c>
      <c r="K49" s="9">
        <f t="shared" si="3"/>
        <v>657</v>
      </c>
      <c r="L49" s="30" t="s">
        <v>137</v>
      </c>
      <c r="M49" s="30" t="s">
        <v>64</v>
      </c>
    </row>
    <row r="50" spans="1:13" ht="36" x14ac:dyDescent="0.25">
      <c r="A50" s="30"/>
      <c r="B50" s="30"/>
      <c r="C50" s="30"/>
      <c r="D50" s="8" t="s">
        <v>128</v>
      </c>
      <c r="E50" s="9">
        <f>SUM(E51:E52)</f>
        <v>0</v>
      </c>
      <c r="F50" s="9">
        <f t="shared" ref="F50" si="49">SUM(F51:F52)</f>
        <v>0</v>
      </c>
      <c r="G50" s="9">
        <f>SUM(G51:G52)</f>
        <v>195.8</v>
      </c>
      <c r="H50" s="9">
        <f t="shared" ref="H50" si="50">SUM(H51:H52)</f>
        <v>461.2</v>
      </c>
      <c r="I50" s="9">
        <f t="shared" ref="I50:J50" si="51">SUM(I51:I52)</f>
        <v>0</v>
      </c>
      <c r="J50" s="9">
        <f t="shared" si="51"/>
        <v>0</v>
      </c>
      <c r="K50" s="9">
        <f t="shared" si="3"/>
        <v>657</v>
      </c>
      <c r="L50" s="30"/>
      <c r="M50" s="30"/>
    </row>
    <row r="51" spans="1:13" ht="90.75" customHeight="1" x14ac:dyDescent="0.25">
      <c r="A51" s="30"/>
      <c r="B51" s="30"/>
      <c r="C51" s="30"/>
      <c r="D51" s="14" t="s">
        <v>73</v>
      </c>
      <c r="E51" s="9">
        <v>0</v>
      </c>
      <c r="F51" s="9">
        <v>0</v>
      </c>
      <c r="G51" s="9">
        <v>85</v>
      </c>
      <c r="H51" s="9">
        <v>371.2</v>
      </c>
      <c r="I51" s="9">
        <v>0</v>
      </c>
      <c r="J51" s="9">
        <v>0</v>
      </c>
      <c r="K51" s="9">
        <f t="shared" si="3"/>
        <v>456.2</v>
      </c>
      <c r="L51" s="30"/>
      <c r="M51" s="30"/>
    </row>
    <row r="52" spans="1:13" ht="115.5" customHeight="1" x14ac:dyDescent="0.25">
      <c r="A52" s="30"/>
      <c r="B52" s="30"/>
      <c r="C52" s="30"/>
      <c r="D52" s="14" t="s">
        <v>66</v>
      </c>
      <c r="E52" s="9">
        <v>0</v>
      </c>
      <c r="F52" s="9">
        <v>0</v>
      </c>
      <c r="G52" s="9">
        <v>110.8</v>
      </c>
      <c r="H52" s="9">
        <v>90</v>
      </c>
      <c r="I52" s="9">
        <v>0</v>
      </c>
      <c r="J52" s="9">
        <v>0</v>
      </c>
      <c r="K52" s="9">
        <f t="shared" si="3"/>
        <v>200.8</v>
      </c>
      <c r="L52" s="30"/>
      <c r="M52" s="30"/>
    </row>
    <row r="53" spans="1:13" x14ac:dyDescent="0.25">
      <c r="A53" s="37" t="s">
        <v>126</v>
      </c>
      <c r="B53" s="37"/>
      <c r="C53" s="37"/>
      <c r="D53" s="8" t="s">
        <v>109</v>
      </c>
      <c r="E53" s="9">
        <f>SUM(E54:E55)</f>
        <v>115007.29999999999</v>
      </c>
      <c r="F53" s="9">
        <f t="shared" ref="F53" si="52">SUM(F54:F55)</f>
        <v>148552.30000000002</v>
      </c>
      <c r="G53" s="9">
        <f t="shared" ref="G53" si="53">SUM(G54:G55)</f>
        <v>123797.1</v>
      </c>
      <c r="H53" s="9">
        <f t="shared" ref="H53" si="54">SUM(H54:H55)</f>
        <v>130759.70000000001</v>
      </c>
      <c r="I53" s="9">
        <f t="shared" ref="I53:J53" si="55">SUM(I54:I55)</f>
        <v>130168.20000000001</v>
      </c>
      <c r="J53" s="9">
        <f t="shared" si="55"/>
        <v>130329.5</v>
      </c>
      <c r="K53" s="9">
        <f t="shared" si="3"/>
        <v>778614.1</v>
      </c>
      <c r="L53" s="30"/>
      <c r="M53" s="30"/>
    </row>
    <row r="54" spans="1:13" x14ac:dyDescent="0.25">
      <c r="A54" s="37"/>
      <c r="B54" s="37"/>
      <c r="C54" s="37"/>
      <c r="D54" s="8" t="s">
        <v>11</v>
      </c>
      <c r="E54" s="9">
        <f>E44+E41+E32+E29+E26+E23+E20+E11</f>
        <v>87377.799999999988</v>
      </c>
      <c r="F54" s="9">
        <f t="shared" ref="F54:I54" si="56">F44+F41+F32+F29+F26+F23+F20+F11</f>
        <v>106844.20000000001</v>
      </c>
      <c r="G54" s="9">
        <f t="shared" si="56"/>
        <v>82081.400000000009</v>
      </c>
      <c r="H54" s="9">
        <f t="shared" si="56"/>
        <v>85226.1</v>
      </c>
      <c r="I54" s="9">
        <f t="shared" si="56"/>
        <v>88541.6</v>
      </c>
      <c r="J54" s="9">
        <f t="shared" ref="J54" si="57">J44+J41+J32+J29+J26+J23+J20+J11</f>
        <v>88702.9</v>
      </c>
      <c r="K54" s="9">
        <f t="shared" si="3"/>
        <v>538774</v>
      </c>
      <c r="L54" s="30"/>
      <c r="M54" s="30"/>
    </row>
    <row r="55" spans="1:13" ht="36" x14ac:dyDescent="0.25">
      <c r="A55" s="37"/>
      <c r="B55" s="37"/>
      <c r="C55" s="37"/>
      <c r="D55" s="8" t="s">
        <v>128</v>
      </c>
      <c r="E55" s="9">
        <f>E50+E45+E42+E33+E30+E27+E24+E21+E12</f>
        <v>27629.5</v>
      </c>
      <c r="F55" s="9">
        <f t="shared" ref="F55:I55" si="58">F50+F45+F42+F33+F30+F27+F24+F21+F12</f>
        <v>41708.100000000006</v>
      </c>
      <c r="G55" s="9">
        <f>G50+G45+G42+G33+G30+G27+G24+G21+G12+G48</f>
        <v>41715.700000000004</v>
      </c>
      <c r="H55" s="9">
        <f t="shared" si="58"/>
        <v>45533.599999999999</v>
      </c>
      <c r="I55" s="9">
        <f t="shared" si="58"/>
        <v>41626.600000000006</v>
      </c>
      <c r="J55" s="9">
        <f t="shared" ref="J55" si="59">J50+J45+J42+J33+J30+J27+J24+J21+J12</f>
        <v>41626.600000000006</v>
      </c>
      <c r="K55" s="9">
        <f t="shared" si="3"/>
        <v>239840.10000000003</v>
      </c>
      <c r="L55" s="30"/>
      <c r="M55" s="30"/>
    </row>
    <row r="56" spans="1:13" ht="89.25" customHeight="1" x14ac:dyDescent="0.25">
      <c r="A56" s="37"/>
      <c r="B56" s="37"/>
      <c r="C56" s="37"/>
      <c r="D56" s="8" t="s">
        <v>73</v>
      </c>
      <c r="E56" s="9">
        <f>E51</f>
        <v>0</v>
      </c>
      <c r="F56" s="9">
        <f t="shared" ref="F56:I56" si="60">F51</f>
        <v>0</v>
      </c>
      <c r="G56" s="9">
        <f t="shared" si="60"/>
        <v>85</v>
      </c>
      <c r="H56" s="9">
        <f t="shared" si="60"/>
        <v>371.2</v>
      </c>
      <c r="I56" s="9">
        <f t="shared" si="60"/>
        <v>0</v>
      </c>
      <c r="J56" s="9">
        <f t="shared" ref="J56" si="61">J51</f>
        <v>0</v>
      </c>
      <c r="K56" s="9">
        <f t="shared" si="3"/>
        <v>456.2</v>
      </c>
      <c r="L56" s="30"/>
      <c r="M56" s="30"/>
    </row>
    <row r="57" spans="1:13" ht="115.5" customHeight="1" x14ac:dyDescent="0.25">
      <c r="A57" s="37"/>
      <c r="B57" s="37"/>
      <c r="C57" s="37"/>
      <c r="D57" s="8" t="s">
        <v>66</v>
      </c>
      <c r="E57" s="9">
        <f>E52</f>
        <v>0</v>
      </c>
      <c r="F57" s="9">
        <f t="shared" ref="F57:I57" si="62">F52</f>
        <v>0</v>
      </c>
      <c r="G57" s="9">
        <f t="shared" si="62"/>
        <v>110.8</v>
      </c>
      <c r="H57" s="9">
        <f t="shared" si="62"/>
        <v>90</v>
      </c>
      <c r="I57" s="9">
        <f t="shared" si="62"/>
        <v>0</v>
      </c>
      <c r="J57" s="9">
        <f t="shared" ref="J57" si="63">J52</f>
        <v>0</v>
      </c>
      <c r="K57" s="9">
        <f>SUM(E57:J57)</f>
        <v>200.8</v>
      </c>
      <c r="L57" s="30"/>
      <c r="M57" s="30"/>
    </row>
  </sheetData>
  <mergeCells count="84">
    <mergeCell ref="A46:A48"/>
    <mergeCell ref="B46:B48"/>
    <mergeCell ref="C46:C48"/>
    <mergeCell ref="L46:L48"/>
    <mergeCell ref="M46:M48"/>
    <mergeCell ref="A53:C57"/>
    <mergeCell ref="L53:M57"/>
    <mergeCell ref="M16:M18"/>
    <mergeCell ref="M37:M39"/>
    <mergeCell ref="A49:A52"/>
    <mergeCell ref="B49:B52"/>
    <mergeCell ref="C49:C52"/>
    <mergeCell ref="L49:L52"/>
    <mergeCell ref="M49:M52"/>
    <mergeCell ref="M40:M42"/>
    <mergeCell ref="A43:A45"/>
    <mergeCell ref="B43:B45"/>
    <mergeCell ref="C43:C45"/>
    <mergeCell ref="L43:L45"/>
    <mergeCell ref="M43:M45"/>
    <mergeCell ref="A37:A39"/>
    <mergeCell ref="B37:B39"/>
    <mergeCell ref="C37:C39"/>
    <mergeCell ref="L37:L39"/>
    <mergeCell ref="A40:A42"/>
    <mergeCell ref="B40:B42"/>
    <mergeCell ref="C40:C42"/>
    <mergeCell ref="L40:L42"/>
    <mergeCell ref="L31:L33"/>
    <mergeCell ref="M31:M33"/>
    <mergeCell ref="A34:A36"/>
    <mergeCell ref="B34:B36"/>
    <mergeCell ref="C34:C36"/>
    <mergeCell ref="L34:L36"/>
    <mergeCell ref="M34:M36"/>
    <mergeCell ref="A31:A33"/>
    <mergeCell ref="B31:B33"/>
    <mergeCell ref="C31:C33"/>
    <mergeCell ref="A25:A27"/>
    <mergeCell ref="B25:B27"/>
    <mergeCell ref="C25:C27"/>
    <mergeCell ref="L25:L27"/>
    <mergeCell ref="M25:M27"/>
    <mergeCell ref="A28:A30"/>
    <mergeCell ref="B28:B30"/>
    <mergeCell ref="C28:C30"/>
    <mergeCell ref="L28:L30"/>
    <mergeCell ref="M28:M30"/>
    <mergeCell ref="L8:L9"/>
    <mergeCell ref="A16:A18"/>
    <mergeCell ref="B16:B18"/>
    <mergeCell ref="C16:C18"/>
    <mergeCell ref="L16:L18"/>
    <mergeCell ref="A10:A12"/>
    <mergeCell ref="B10:B12"/>
    <mergeCell ref="C10:C12"/>
    <mergeCell ref="L10:L12"/>
    <mergeCell ref="M8:M9"/>
    <mergeCell ref="A8:A9"/>
    <mergeCell ref="B8:B9"/>
    <mergeCell ref="C8:C9"/>
    <mergeCell ref="A22:A24"/>
    <mergeCell ref="B22:B24"/>
    <mergeCell ref="C22:C24"/>
    <mergeCell ref="L22:L24"/>
    <mergeCell ref="M22:M24"/>
    <mergeCell ref="A19:A21"/>
    <mergeCell ref="B19:B21"/>
    <mergeCell ref="C19:C21"/>
    <mergeCell ref="L19:L21"/>
    <mergeCell ref="M19:M21"/>
    <mergeCell ref="D8:D9"/>
    <mergeCell ref="E8:K8"/>
    <mergeCell ref="M10:M12"/>
    <mergeCell ref="A13:A15"/>
    <mergeCell ref="B13:B15"/>
    <mergeCell ref="C13:C15"/>
    <mergeCell ref="L13:L15"/>
    <mergeCell ref="M13:M15"/>
    <mergeCell ref="L1:M1"/>
    <mergeCell ref="L3:M3"/>
    <mergeCell ref="L4:M4"/>
    <mergeCell ref="L5:M5"/>
    <mergeCell ref="A6:M6"/>
  </mergeCells>
  <pageMargins left="0.31496062992125984" right="0.31496062992125984" top="0.31496062992125984" bottom="0.31496062992125984" header="0" footer="0"/>
  <pageSetup paperSize="9" scale="55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4" sqref="H24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7" sqref="J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Лист1</vt:lpstr>
      <vt:lpstr>Лист2</vt:lpstr>
      <vt:lpstr>'приложение 1'!Заголовки_для_печати</vt:lpstr>
      <vt:lpstr>'приложение 1'!Область_печати</vt:lpstr>
      <vt:lpstr>'приложение 2'!Область_печати</vt:lpstr>
      <vt:lpstr>'приложение 3'!Область_печати</vt:lpstr>
      <vt:lpstr>'приложение 4'!Область_печати</vt:lpstr>
      <vt:lpstr>'приложение 5'!Область_печати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тест5</dc:creator>
  <cp:lastModifiedBy>Елена Вольнова</cp:lastModifiedBy>
  <cp:lastPrinted>2021-11-16T04:45:52Z</cp:lastPrinted>
  <dcterms:created xsi:type="dcterms:W3CDTF">2017-04-19T05:28:47Z</dcterms:created>
  <dcterms:modified xsi:type="dcterms:W3CDTF">2021-11-16T06:35:47Z</dcterms:modified>
</cp:coreProperties>
</file>