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7965" windowHeight="5100" activeTab="0"/>
  </bookViews>
  <sheets>
    <sheet name="Анализ бюджета" sheetId="1" r:id="rId1"/>
  </sheets>
  <definedNames>
    <definedName name="Z_0EF31BCF_CB0E_4109_97F2_6578EDF7ABB4_.wvu.PrintArea" localSheetId="0" hidden="1">'Анализ бюджета'!$A$1:$M$129</definedName>
    <definedName name="Z_0EF31BCF_CB0E_4109_97F2_6578EDF7ABB4_.wvu.PrintTitles" localSheetId="0" hidden="1">'Анализ бюджета'!$4:$4</definedName>
    <definedName name="Z_0F8283A1_6C78_4845_BE89_3546868A773D_.wvu.PrintArea" localSheetId="0" hidden="1">'Анализ бюджета'!$A$1:$M$129</definedName>
    <definedName name="Z_0F8283A1_6C78_4845_BE89_3546868A773D_.wvu.PrintTitles" localSheetId="0" hidden="1">'Анализ бюджета'!$4:$4</definedName>
    <definedName name="Z_0F8283A1_6C78_4845_BE89_3546868A773D_.wvu.Rows" localSheetId="0" hidden="1">'Анализ бюджета'!$20:$20</definedName>
    <definedName name="Z_10971261_6A6B_11D7_802E_0050224027E0_.wvu.PrintArea" localSheetId="0" hidden="1">'Анализ бюджета'!$B$1:$J$128</definedName>
    <definedName name="Z_10971261_6A6B_11D7_802E_0050224027E0_.wvu.PrintTitles" localSheetId="0" hidden="1">'Анализ бюджета'!#REF!</definedName>
    <definedName name="Z_14012921_CBF7_11D7_980F_000102998381_.wvu.PrintTitles" localSheetId="0" hidden="1">'Анализ бюджета'!#REF!</definedName>
    <definedName name="Z_14B9A1CF_2355_4181_A84E_C897271F378C_.wvu.PrintArea" localSheetId="0" hidden="1">'Анализ бюджета'!$A$1:$J$129</definedName>
    <definedName name="Z_14B9A1CF_2355_4181_A84E_C897271F378C_.wvu.Rows" localSheetId="0" hidden="1">'Анализ бюджета'!#REF!</definedName>
    <definedName name="Z_163C634D_AF3F_4153_A01D_388D45ACC9F2_.wvu.PrintArea" localSheetId="0" hidden="1">'Анализ бюджета'!$A$1:$M$129</definedName>
    <definedName name="Z_163C634D_AF3F_4153_A01D_388D45ACC9F2_.wvu.PrintTitles" localSheetId="0" hidden="1">'Анализ бюджета'!$4:$4</definedName>
    <definedName name="Z_163C634D_AF3F_4153_A01D_388D45ACC9F2_.wvu.Rows" localSheetId="0" hidden="1">'Анализ бюджета'!$20:$20</definedName>
    <definedName name="Z_20753523_3AB2_4F8F_991D_2F27FD377851_.wvu.PrintArea" localSheetId="0" hidden="1">'Анализ бюджета'!$A$1:$M$129</definedName>
    <definedName name="Z_20753523_3AB2_4F8F_991D_2F27FD377851_.wvu.PrintTitles" localSheetId="0" hidden="1">'Анализ бюджета'!$4:$4</definedName>
    <definedName name="Z_20753523_3AB2_4F8F_991D_2F27FD377851_.wvu.Rows" localSheetId="0" hidden="1">'Анализ бюджета'!$20:$20</definedName>
    <definedName name="Z_37B80B77_A035_4B76_A767_A0834D7D5428_.wvu.PrintArea" localSheetId="0" hidden="1">'Анализ бюджета'!$A$1:$M$129</definedName>
    <definedName name="Z_37B80B77_A035_4B76_A767_A0834D7D5428_.wvu.PrintTitles" localSheetId="0" hidden="1">'Анализ бюджета'!$4:$4</definedName>
    <definedName name="Z_3ED12920_DEEF_4328_BD81_3B18503D048C_.wvu.PrintArea" localSheetId="0" hidden="1">'Анализ бюджета'!$A$1:$M$129</definedName>
    <definedName name="Z_3ED12920_DEEF_4328_BD81_3B18503D048C_.wvu.PrintTitles" localSheetId="0" hidden="1">'Анализ бюджета'!$4:$4</definedName>
    <definedName name="Z_4F278C51_CC0C_4908_B19B_FD853FE30C23_.wvu.PrintArea" localSheetId="0" hidden="1">'Анализ бюджета'!$B$1:$J$128</definedName>
    <definedName name="Z_4F278C51_CC0C_4908_B19B_FD853FE30C23_.wvu.PrintTitles" localSheetId="0" hidden="1">'Анализ бюджета'!#REF!</definedName>
    <definedName name="Z_4F278C51_CC0C_4908_B19B_FD853FE30C23_.wvu.Rows" localSheetId="0" hidden="1">'Анализ бюджета'!#REF!,'Анализ бюджета'!#REF!,'Анализ бюджета'!#REF!</definedName>
    <definedName name="Z_5A859CCC_6582_4102_AE96_B1FD749B3222_.wvu.PrintArea" localSheetId="0" hidden="1">'Анализ бюджета'!$A$1:$J$129</definedName>
    <definedName name="Z_5A859CCC_6582_4102_AE96_B1FD749B3222_.wvu.PrintTitles" localSheetId="0" hidden="1">'Анализ бюджета'!#REF!</definedName>
    <definedName name="Z_5A859CCC_6582_4102_AE96_B1FD749B3222_.wvu.Rows" localSheetId="0" hidden="1">'Анализ бюджета'!#REF!,'Анализ бюджета'!#REF!</definedName>
    <definedName name="Z_735893B7_5E6F_4E87_8F79_7422E435EC59_.wvu.PrintArea" localSheetId="0" hidden="1">'Анализ бюджета'!$B$1:$J$128</definedName>
    <definedName name="Z_88FCA060_646D_11D8_9232_00C0268CB387_.wvu.Rows" localSheetId="0" hidden="1">'Анализ бюджета'!$29:$29</definedName>
    <definedName name="Z_8F58F720_5478_11D7_8E43_00002120D636_.wvu.PrintArea" localSheetId="0" hidden="1">'Анализ бюджета'!$B$2:$J$38</definedName>
    <definedName name="Z_8F58F720_5478_11D7_8E43_00002120D636_.wvu.PrintTitles" localSheetId="0" hidden="1">'Анализ бюджета'!#REF!</definedName>
    <definedName name="Z_92DADDC1_9BFC_11D7_B114_000102998381_.wvu.PrintTitles" localSheetId="0" hidden="1">'Анализ бюджета'!#REF!</definedName>
    <definedName name="Z_97B5DCE1_CCA4_11D7_B6CC_0007E980B7D4_.wvu.PrintArea" localSheetId="0" hidden="1">'Анализ бюджета'!$B$1:$J$128</definedName>
    <definedName name="Z_97B5DCE1_CCA4_11D7_B6CC_0007E980B7D4_.wvu.Rows" localSheetId="0" hidden="1">'Анализ бюджета'!#REF!,'Анализ бюджета'!$29:$29</definedName>
    <definedName name="Z_A3331C67_8A36_4D51_83F9_2D71D6F5E7BA_.wvu.PrintArea" localSheetId="0" hidden="1">'Анализ бюджета'!$B$1:$J$128</definedName>
    <definedName name="Z_AE4F8834_9834_4486_A1C0_FEF04E11EC4A_.wvu.PrintTitles" localSheetId="0" hidden="1">'Анализ бюджета'!#REF!</definedName>
    <definedName name="Z_B0C63354_C39E_4697_B077_F68D4BA3474A_.wvu.PrintTitles" localSheetId="0" hidden="1">'Анализ бюджета'!#REF!</definedName>
    <definedName name="Z_CD228F81_555E_11D7_A5BE_0050BF58DBA5_.wvu.PrintTitles" localSheetId="0" hidden="1">'Анализ бюджета'!#REF!</definedName>
    <definedName name="Z_CFB674C1_F40C_43C9_AC2B_719C7269531B_.wvu.PrintArea" localSheetId="0" hidden="1">'Анализ бюджета'!$B$1:$J$128</definedName>
    <definedName name="Z_CFB674C1_F40C_43C9_AC2B_719C7269531B_.wvu.PrintTitles" localSheetId="0" hidden="1">'Анализ бюджета'!#REF!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467516B_79C5_4C0A_A5E2_1E73FB77BFFC_.wvu.PrintArea" localSheetId="0" hidden="1">'Анализ бюджета'!$B$1:$J$128</definedName>
    <definedName name="Z_D8CBB260_8D05_11D7_88E1_00C0268016AF_.wvu.PrintTitles" localSheetId="0" hidden="1">'Анализ бюджета'!#REF!</definedName>
    <definedName name="Z_DCFE9E60_5475_11D7_802E_0050224027E0_.wvu.PrintTitles" localSheetId="0" hidden="1">'Анализ бюджета'!#REF!</definedName>
    <definedName name="Z_E64E5F61_FD5E_11DA_AA5B_0004761D6C8E_.wvu.PrintArea" localSheetId="0" hidden="1">'Анализ бюджета'!$B$1:$J$128</definedName>
    <definedName name="Z_E64E5F61_FD5E_11DA_AA5B_0004761D6C8E_.wvu.PrintTitles" localSheetId="0" hidden="1">'Анализ бюджета'!#REF!</definedName>
    <definedName name="Z_FAF5CD8F_FBE8_41F5_9F6E_47B7733AB103_.wvu.PrintArea" localSheetId="0" hidden="1">'Анализ бюджета'!$A$1:$M$129</definedName>
    <definedName name="Z_FAF5CD8F_FBE8_41F5_9F6E_47B7733AB103_.wvu.PrintTitles" localSheetId="0" hidden="1">'Анализ бюджета'!$4:$4</definedName>
    <definedName name="Z_FAF5CD8F_FBE8_41F5_9F6E_47B7733AB103_.wvu.Rows" localSheetId="0" hidden="1">'Анализ бюджета'!$20:$20</definedName>
    <definedName name="_xlnm.Print_Titles" localSheetId="0">'Анализ бюджета'!$4:$4</definedName>
    <definedName name="ИТОГО_доходов">'Анализ бюджета'!$G$37</definedName>
    <definedName name="ИТОГО_расходов">'Анализ бюджета'!$H$127</definedName>
    <definedName name="_xlnm.Print_Area" localSheetId="0">'Анализ бюджета'!$A$1:$M$129</definedName>
  </definedNames>
  <calcPr fullCalcOnLoad="1"/>
</workbook>
</file>

<file path=xl/sharedStrings.xml><?xml version="1.0" encoding="utf-8"?>
<sst xmlns="http://schemas.openxmlformats.org/spreadsheetml/2006/main" count="209" uniqueCount="191">
  <si>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</si>
  <si>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</si>
  <si>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</si>
  <si>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</si>
  <si>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 xml:space="preserve">БЕЗВОЗМЕЗДНЫЕ ПОСТУПЛЕНИЯ </t>
  </si>
  <si>
    <t>ПРОЧИЕ НЕНАЛОГОВЫЕ ДОХОДЫ</t>
  </si>
  <si>
    <t>ВСЕГО ДОХОДОВ</t>
  </si>
  <si>
    <t xml:space="preserve">ВСЕГО РАСХОДОВ </t>
  </si>
  <si>
    <t>НАЛОГОВЫЕ ДОХОДЫ</t>
  </si>
  <si>
    <t>Налог на доходы физических лиц</t>
  </si>
  <si>
    <t>НАЛОГИ НА СОВОКУПНЫЙ ДОХОД</t>
  </si>
  <si>
    <t>НЕНАЛОГОВЫЕ ДОХОДЫ</t>
  </si>
  <si>
    <t>Наименование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</si>
  <si>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</si>
  <si>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</si>
  <si>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</si>
  <si>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ПРОФИЦИТ БЮДЖЕТА (со знаком плюс)
ДЕФИЦИТ БЮДЖЕТА (со знаком минус)</t>
  </si>
  <si>
    <t>Единый сельскохозяйственный налог</t>
  </si>
  <si>
    <t>тыс. руб.</t>
  </si>
  <si>
    <t>Д О Х О Д Ы</t>
  </si>
  <si>
    <t>Р А С Х О Д Ы</t>
  </si>
  <si>
    <t>Код</t>
  </si>
  <si>
    <t>Процент исполнения годового плана</t>
  </si>
  <si>
    <t>0100</t>
  </si>
  <si>
    <t>0300</t>
  </si>
  <si>
    <t>0400</t>
  </si>
  <si>
    <t>0500</t>
  </si>
  <si>
    <t>0700</t>
  </si>
  <si>
    <t>0800</t>
  </si>
  <si>
    <t>1000</t>
  </si>
  <si>
    <t>000 1 00 00000 00 0000 000</t>
  </si>
  <si>
    <t>000 1 01 00000 00 0000 000</t>
  </si>
  <si>
    <t>000 1 08 00000 00 0000 000</t>
  </si>
  <si>
    <t>000 1 09 00000 00 0000 000</t>
  </si>
  <si>
    <t>000 1 11 00000 00 0000 000</t>
  </si>
  <si>
    <t>000 1 11 05010 00 0000 120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</si>
  <si>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</si>
  <si>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</si>
  <si>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</si>
  <si>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</si>
  <si>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</si>
  <si>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000 1 01 02000 01 0000 110</t>
  </si>
  <si>
    <t>000 1 05 00000 00 0000 000</t>
  </si>
  <si>
    <t>000 1 13 00000 00 0000 000</t>
  </si>
  <si>
    <t>НАЛОГОВЫЕ И НЕНАЛОГОВЫЕ ДОХОДЫ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</si>
  <si>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</si>
  <si>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</si>
  <si>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</si>
  <si>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Иные межбюджетные трансферты</t>
  </si>
  <si>
    <t>Единый налог на вмененный доход для отдельных видов деятельности</t>
  </si>
  <si>
    <t>1100</t>
  </si>
  <si>
    <t>МЕЖБЮДЖЕТНЫЕ ТРАНСФЕРТЫ</t>
  </si>
  <si>
    <t>Уточнение</t>
  </si>
  <si>
    <t>СОЦИАЛЬНАЯ ПОЛИТИКА, в том числе:</t>
  </si>
  <si>
    <t>000 1 11 05020 00 0000 120</t>
  </si>
  <si>
    <t>1400</t>
  </si>
  <si>
    <t>ФИЗИЧЕСКАЯ КУЛЬТУРА И СПОРТ, в том числе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</si>
  <si>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</si>
  <si>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</si>
  <si>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</si>
  <si>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</si>
  <si>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000 2 19 00000 00 0000 000</t>
  </si>
  <si>
    <t>000 1 05 02000 00 0000 110</t>
  </si>
  <si>
    <t>000 1 05 03000 00 0000 110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</si>
  <si>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</si>
  <si>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</t>
  </si>
  <si>
    <t>00 1 05 04000 02 0000 110</t>
  </si>
  <si>
    <t>Доходы в виде прибыли, 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</si>
  <si>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</si>
  <si>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</si>
  <si>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</si>
  <si>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</si>
  <si>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</si>
  <si>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</si>
  <si>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</si>
  <si>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- проведение мероприятий по отлову и содержанию безнадзорных животных</t>
  </si>
  <si>
    <t>- трансферты поселениям на ремонт дорог</t>
  </si>
  <si>
    <t xml:space="preserve">- содержание дорог </t>
  </si>
  <si>
    <t xml:space="preserve">- переселение граждан из аварийного жилфонда </t>
  </si>
  <si>
    <t xml:space="preserve">- ремонт автодорог </t>
  </si>
  <si>
    <t>Дотации бюджетам бюджетной системы Российской Федерации</t>
  </si>
  <si>
    <t>Субсидии бюджетам  бюджетной системы Российской Федерации (межбюджетные субсидии)</t>
  </si>
  <si>
    <t>Субвенции бюджетам  бюджетной системы Российской Федерации</t>
  </si>
  <si>
    <t>000 1 11 01050 05 0000 120</t>
  </si>
  <si>
    <t>Доходы от сдачи в аренду имущества,  находящегося в оперативном управлении органов управления муниципальных районов  и  созданных ими   учреждений   (за   исключением имущества бюджетных и автономных учреждений)</t>
  </si>
  <si>
    <t>000 1 11 05030 05 0000 120</t>
  </si>
  <si>
    <t>ДОХОДЫ ОТ ОКАЗАНИЯ ПЛАТНЫХ УСЛУГ (РАБОТ) И КОМПЕНСАЦИИ ЗАТРАТ ГОСУДАРСТВА</t>
  </si>
  <si>
    <t>ИСТОЧНИКИ, ФИНАНСИРОВАНИЯ ДЕФИЦИТА БЮДЖЕТА</t>
  </si>
  <si>
    <t>0102</t>
  </si>
  <si>
    <t>0103</t>
  </si>
  <si>
    <t>0104</t>
  </si>
  <si>
    <t>0106</t>
  </si>
  <si>
    <t>0111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</si>
  <si>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</si>
  <si>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</si>
  <si>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</si>
  <si>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</si>
  <si>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</si>
  <si>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</si>
  <si>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</si>
  <si>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0309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</si>
  <si>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</si>
  <si>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</si>
  <si>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</si>
  <si>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</si>
  <si>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</si>
  <si>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</si>
  <si>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</si>
  <si>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</si>
  <si>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</si>
  <si>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</si>
  <si>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</si>
  <si>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</si>
  <si>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0701</t>
  </si>
  <si>
    <t>0702</t>
  </si>
  <si>
    <t>0703</t>
  </si>
  <si>
    <t>0707</t>
  </si>
  <si>
    <t>0709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</si>
  <si>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</si>
  <si>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</si>
  <si>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</si>
  <si>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</si>
  <si>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</si>
  <si>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0801</t>
  </si>
  <si>
    <t>0804</t>
  </si>
  <si>
    <t>Культура</t>
  </si>
  <si>
    <t>Другие вопросы в области культуры, кинематографии</t>
  </si>
  <si>
    <t>1001</t>
  </si>
  <si>
    <t>1003</t>
  </si>
  <si>
    <t>1004</t>
  </si>
  <si>
    <t>Пенсионное обеспечение</t>
  </si>
  <si>
    <t>Социальное обеспечение населения</t>
  </si>
  <si>
    <t>Охрана семьи и детства</t>
  </si>
  <si>
    <t>1105</t>
  </si>
  <si>
    <t>Другие вопросы в области физической культуры и спорта</t>
  </si>
  <si>
    <t>1202</t>
  </si>
  <si>
    <t>1301</t>
  </si>
  <si>
    <t>1401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</si>
  <si>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</si>
  <si>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</si>
  <si>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</si>
  <si>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 том числе:</t>
  </si>
  <si>
    <t>ОБЩЕГОСУДАРСТВЕННЫЕ ВОПРОСЫ</t>
  </si>
  <si>
    <t>ЖИЛИЩНО-КОММУНАЛЬНОЕ ХОЗЯЙСТВО</t>
  </si>
  <si>
    <t>ОБРАЗОВАНИЕ</t>
  </si>
  <si>
    <t>КУЛЬТУРА И  КИНЕМАТОГРАФИЯ</t>
  </si>
  <si>
    <t>1101</t>
  </si>
  <si>
    <t xml:space="preserve">Физическая культура 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</si>
  <si>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</si>
  <si>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</si>
  <si>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- заработная плата с начислениями на оплату труда</t>
  </si>
  <si>
    <t>- коммунальные услуги</t>
  </si>
  <si>
    <t>- расходы по оплате договоров на выполнение работ, услуг, связанных с содержанием имущества, проведением капитального и текущего ремонта имущества</t>
  </si>
  <si>
    <t xml:space="preserve">- расходы на приобретение производственного и хозяйственного инвентаря, наглядных пособий и материалов, предметов мебели, а также оплата договоров подряда на строительство, реконструкцию объектов </t>
  </si>
  <si>
    <t>- расходы на приобретение медикаментов, продуктов питания, горюче-смазочных материалов, строительных, хозяйственных материалов и др.</t>
  </si>
  <si>
    <t xml:space="preserve">- расходы на приобретение библиотечного фонда, производственного и хозяйственного инвентаря,  предметов мебели, а также оплата договоров подряда на строительство, реконструкцию объектов </t>
  </si>
  <si>
    <t>- расходы на приобретение горюче-смазочных материалов, строительных, хозяйственных материалов и др.</t>
  </si>
  <si>
    <t>- предоставление гражданам субсидий на оплату жилищно-коммунальных услуг</t>
  </si>
  <si>
    <t>- выплата компенсации части родительской платы за содержание ребенка в муниципальном общеобразовательном учреждении</t>
  </si>
  <si>
    <t>- обеспечение жильем молодых семей</t>
  </si>
  <si>
    <t xml:space="preserve">- доплаты к пенсиям муниципальных служащих и выплаты Почетным гражданам ЭМР </t>
  </si>
  <si>
    <t xml:space="preserve">- субвенции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 </t>
  </si>
  <si>
    <t>- мероприятия в области социальной политики</t>
  </si>
  <si>
    <t>- ежемесячная денежная выплата на оплату жилого помещения и коммунальных услуг отдельным категориям граждан на территории ЭМР</t>
  </si>
  <si>
    <t>- расходы на выплату возмещения (выкуп) за изымаемые у собственников помещения в многоквартирных домах, признанных аварийными и подлежащими сносу, в том числе оплата по судам</t>
  </si>
  <si>
    <t>- предоставление мер социальной поддержки гражданам в связи с рождением и воспитанием детей</t>
  </si>
  <si>
    <t>Начальный план 2020 года</t>
  </si>
  <si>
    <t>Уточненный план 2020 года</t>
  </si>
  <si>
    <t>Отклонение от исполнения 2019 года</t>
  </si>
  <si>
    <t>Процент изменения к 2019 году</t>
  </si>
  <si>
    <t xml:space="preserve">- ежемесячные взносы на капитальный ремонт общего имущества в многоквартирных домах </t>
  </si>
  <si>
    <t xml:space="preserve">- оказание финансовой помощи в целях предупреждения банкротства и  восстановления платежеспособности муниципальных унитарных предприятий Энгельсского муниципального района, собственником которых является Энгельсский муниципальный район </t>
  </si>
  <si>
    <t>- МП "Переселение граждан Энгельсского муниципального района из аврийного жилищного фонда в 2019 - 2026 годах" (оценка объектов недвижимости)</t>
  </si>
  <si>
    <t xml:space="preserve">- МП "Развитие агропромышленного комплекса и сельских территорий в Энгельсском муниципальном районе на 2013 - 2020 годы" (реконструкция систем водоснабжения в сельских населенных пунктах) </t>
  </si>
  <si>
    <t>- ВЦП "Предотвращение рисков, смягчение последствий чрезвычайных ситуаций техногенного характера в ЭМР в 2018 - 2020 годах"</t>
  </si>
  <si>
    <t>- Защита населения и территории от чрезвычайных ситуаций природного и техногенного характера, гражданская оборона</t>
  </si>
  <si>
    <t xml:space="preserve">- коммунальные услуги </t>
  </si>
  <si>
    <t>1102</t>
  </si>
  <si>
    <t>Массовый спорт</t>
  </si>
  <si>
    <t>Удельный вес в 2020г.</t>
  </si>
  <si>
    <t>Информация об исполнении  бюджета Энгельсского муниципального района за 1 полугодие 2020 года</t>
  </si>
  <si>
    <t>План 1 полугодия 2020 года</t>
  </si>
  <si>
    <t>Фактическое исполнение на 01.07.2020г.</t>
  </si>
  <si>
    <t>Процент исполнения плана 1 полугодия</t>
  </si>
  <si>
    <t>Фактическое исполнение на 01.07.2019г.</t>
  </si>
  <si>
    <t>Безвозмездные поступления от негосударственных организаций</t>
  </si>
  <si>
    <t>000 2 04 00000 00 0000 150</t>
  </si>
  <si>
    <t>000 2 02 10000 00 0000 150</t>
  </si>
  <si>
    <t>000 2 02 20000 00 0000 150</t>
  </si>
  <si>
    <t>000 2 02 30000 00 0000 150</t>
  </si>
  <si>
    <t>000 2 02 40000 00 0000 150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</si>
</sst>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\+#,##0.0;\-#,##0.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%"/>
    <numFmt numFmtId="196" formatCode="#,##0.000"/>
    <numFmt numFmtId="197" formatCode="#,##0.00;[Red]\-#,##0.00;0.00"/>
    <numFmt numFmtId="198" formatCode="#,##0.00_ ;[Red]\-#,##0.00\ "/>
    <numFmt numFmtId="199" formatCode="000000"/>
    <numFmt numFmtId="200" formatCode="_-* #,##0.000&quot;р.&quot;_-;\-* #,##0.000&quot;р.&quot;_-;_-* &quot;-&quot;??&quot;р.&quot;_-;_-@_-"/>
    <numFmt numFmtId="201" formatCode="_-* #,##0.0&quot;р.&quot;_-;\-* #,##0.0&quot;р.&quot;_-;_-* &quot;-&quot;??&quot;р.&quot;_-;_-@_-"/>
    <numFmt numFmtId="202" formatCode="_-* #,##0&quot;р.&quot;_-;\-* #,##0&quot;р.&quot;_-;_-* &quot;-&quot;??&quot;р.&quot;_-;_-@_-"/>
    <numFmt numFmtId="203" formatCode="#,##0.0_ ;\-#,##0.0\ "/>
    <numFmt numFmtId="204" formatCode="0.0000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_р_."/>
    <numFmt numFmtId="210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6" fillId="0" borderId="1">
      <alignment horizontal="right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justify" wrapText="1"/>
    </xf>
    <xf numFmtId="0" fontId="13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justify" vertical="center"/>
    </xf>
    <xf numFmtId="185" fontId="5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justify" vertical="center"/>
    </xf>
    <xf numFmtId="181" fontId="4" fillId="0" borderId="11" xfId="65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justify" vertical="center" wrapText="1"/>
      <protection/>
    </xf>
    <xf numFmtId="49" fontId="5" fillId="0" borderId="11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justify" vertical="center" wrapText="1"/>
    </xf>
    <xf numFmtId="0" fontId="4" fillId="33" borderId="11" xfId="0" applyFont="1" applyFill="1" applyBorder="1" applyAlignment="1" applyProtection="1">
      <alignment horizontal="justify" vertical="center" wrapText="1"/>
      <protection locked="0"/>
    </xf>
    <xf numFmtId="0" fontId="4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 applyProtection="1">
      <alignment horizontal="justify" vertical="center" wrapText="1"/>
      <protection/>
    </xf>
    <xf numFmtId="0" fontId="6" fillId="33" borderId="11" xfId="0" applyFont="1" applyFill="1" applyBorder="1" applyAlignment="1" applyProtection="1">
      <alignment horizontal="justify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justify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justify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97" fontId="5" fillId="0" borderId="11" xfId="60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NumberFormat="1" applyFont="1" applyFill="1" applyBorder="1" applyAlignment="1">
      <alignment horizontal="justify" vertical="center"/>
    </xf>
    <xf numFmtId="0" fontId="4" fillId="33" borderId="11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justify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6" fillId="33" borderId="11" xfId="0" applyNumberFormat="1" applyFont="1" applyFill="1" applyBorder="1" applyAlignment="1" applyProtection="1">
      <alignment horizontal="center" vertical="center"/>
      <protection/>
    </xf>
    <xf numFmtId="185" fontId="12" fillId="0" borderId="11" xfId="0" applyNumberFormat="1" applyFont="1" applyFill="1" applyBorder="1" applyAlignment="1" applyProtection="1">
      <alignment horizontal="center" vertical="center"/>
      <protection/>
    </xf>
    <xf numFmtId="185" fontId="6" fillId="33" borderId="11" xfId="0" applyNumberFormat="1" applyFont="1" applyFill="1" applyBorder="1" applyAlignment="1" applyProtection="1">
      <alignment horizontal="center" vertical="center"/>
      <protection/>
    </xf>
    <xf numFmtId="185" fontId="12" fillId="0" borderId="11" xfId="0" applyNumberFormat="1" applyFont="1" applyFill="1" applyBorder="1" applyAlignment="1" applyProtection="1">
      <alignment horizontal="center" vertical="center"/>
      <protection locked="0"/>
    </xf>
    <xf numFmtId="185" fontId="4" fillId="33" borderId="11" xfId="0" applyNumberFormat="1" applyFont="1" applyFill="1" applyBorder="1" applyAlignment="1" applyProtection="1">
      <alignment horizontal="center" vertical="center"/>
      <protection/>
    </xf>
    <xf numFmtId="185" fontId="5" fillId="0" borderId="11" xfId="0" applyNumberFormat="1" applyFont="1" applyFill="1" applyBorder="1" applyAlignment="1" applyProtection="1">
      <alignment horizontal="center" vertical="center"/>
      <protection/>
    </xf>
    <xf numFmtId="185" fontId="5" fillId="0" borderId="11" xfId="0" applyNumberFormat="1" applyFont="1" applyFill="1" applyBorder="1" applyAlignment="1">
      <alignment horizontal="center" vertical="center" shrinkToFit="1"/>
    </xf>
    <xf numFmtId="185" fontId="4" fillId="33" borderId="11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185" fontId="5" fillId="0" borderId="11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 applyProtection="1">
      <alignment horizontal="center" vertical="center"/>
      <protection/>
    </xf>
    <xf numFmtId="181" fontId="4" fillId="33" borderId="11" xfId="65" applyNumberFormat="1" applyFont="1" applyFill="1" applyBorder="1" applyAlignment="1">
      <alignment horizontal="center" vertical="center"/>
    </xf>
    <xf numFmtId="181" fontId="12" fillId="33" borderId="11" xfId="0" applyNumberFormat="1" applyFont="1" applyFill="1" applyBorder="1" applyAlignment="1" applyProtection="1">
      <alignment horizontal="center" vertical="center"/>
      <protection/>
    </xf>
    <xf numFmtId="181" fontId="5" fillId="33" borderId="11" xfId="65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4" fillId="33" borderId="11" xfId="65" applyNumberFormat="1" applyFont="1" applyFill="1" applyBorder="1" applyAlignment="1">
      <alignment horizontal="center" vertical="center"/>
    </xf>
    <xf numFmtId="185" fontId="12" fillId="33" borderId="11" xfId="0" applyNumberFormat="1" applyFont="1" applyFill="1" applyBorder="1" applyAlignment="1" applyProtection="1">
      <alignment horizontal="center" vertical="center"/>
      <protection/>
    </xf>
    <xf numFmtId="181" fontId="5" fillId="33" borderId="11" xfId="0" applyNumberFormat="1" applyFont="1" applyFill="1" applyBorder="1" applyAlignment="1">
      <alignment horizontal="center" vertical="center" wrapText="1"/>
    </xf>
    <xf numFmtId="181" fontId="4" fillId="33" borderId="11" xfId="0" applyNumberFormat="1" applyFont="1" applyFill="1" applyBorder="1" applyAlignment="1">
      <alignment horizontal="center" vertical="center"/>
    </xf>
    <xf numFmtId="185" fontId="4" fillId="33" borderId="11" xfId="0" applyNumberFormat="1" applyFont="1" applyFill="1" applyBorder="1" applyAlignment="1">
      <alignment horizontal="left" vertical="center"/>
    </xf>
    <xf numFmtId="185" fontId="12" fillId="34" borderId="11" xfId="0" applyNumberFormat="1" applyFont="1" applyFill="1" applyBorder="1" applyAlignment="1" applyProtection="1">
      <alignment horizontal="center" vertical="center"/>
      <protection/>
    </xf>
    <xf numFmtId="181" fontId="6" fillId="33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 applyProtection="1">
      <alignment horizontal="center" vertical="center"/>
      <protection/>
    </xf>
    <xf numFmtId="185" fontId="6" fillId="35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>
      <alignment horizontal="center" vertical="center"/>
    </xf>
    <xf numFmtId="181" fontId="6" fillId="35" borderId="11" xfId="0" applyNumberFormat="1" applyFont="1" applyFill="1" applyBorder="1" applyAlignment="1" applyProtection="1">
      <alignment horizontal="center" vertical="center"/>
      <protection/>
    </xf>
    <xf numFmtId="185" fontId="6" fillId="35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>
      <alignment horizontal="center" vertical="center" shrinkToFit="1"/>
    </xf>
    <xf numFmtId="181" fontId="4" fillId="35" borderId="12" xfId="65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185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5" fontId="5" fillId="34" borderId="11" xfId="0" applyNumberFormat="1" applyFont="1" applyFill="1" applyBorder="1" applyAlignment="1">
      <alignment horizontal="center" vertical="center"/>
    </xf>
    <xf numFmtId="49" fontId="50" fillId="34" borderId="11" xfId="55" applyNumberFormat="1" applyFont="1" applyFill="1" applyBorder="1" applyAlignment="1" applyProtection="1">
      <alignment horizontal="left" vertical="center" wrapText="1"/>
      <protection hidden="1"/>
    </xf>
    <xf numFmtId="49" fontId="5" fillId="34" borderId="11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 applyProtection="1">
      <alignment horizontal="justify" vertical="center" wrapText="1"/>
      <protection/>
    </xf>
    <xf numFmtId="49" fontId="5" fillId="34" borderId="11" xfId="0" applyNumberFormat="1" applyFont="1" applyFill="1" applyBorder="1" applyAlignment="1" applyProtection="1">
      <alignment horizontal="justify" vertical="center" wrapText="1"/>
      <protection/>
    </xf>
    <xf numFmtId="49" fontId="5" fillId="0" borderId="11" xfId="0" applyNumberFormat="1" applyFont="1" applyFill="1" applyBorder="1" applyAlignment="1">
      <alignment horizontal="justify" vertical="center" wrapText="1"/>
    </xf>
    <xf numFmtId="49" fontId="50" fillId="34" borderId="11" xfId="55" applyNumberFormat="1" applyFont="1" applyFill="1" applyBorder="1" applyAlignment="1" applyProtection="1">
      <alignment horizontal="justify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185" fontId="4" fillId="33" borderId="11" xfId="65" applyNumberFormat="1" applyFont="1" applyFill="1" applyBorder="1" applyAlignment="1">
      <alignment horizontal="center" vertical="center"/>
    </xf>
    <xf numFmtId="185" fontId="5" fillId="33" borderId="11" xfId="65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 applyProtection="1">
      <alignment horizontal="justify" vertical="center" wrapText="1"/>
      <protection/>
    </xf>
    <xf numFmtId="185" fontId="5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center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185" fontId="6" fillId="33" borderId="11" xfId="0" applyNumberFormat="1" applyFont="1" applyFill="1" applyBorder="1" applyAlignment="1" applyProtection="1">
      <alignment horizontal="center" vertical="center"/>
      <protection/>
    </xf>
    <xf numFmtId="185" fontId="4" fillId="0" borderId="11" xfId="65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justify" vertical="center"/>
    </xf>
    <xf numFmtId="185" fontId="4" fillId="35" borderId="11" xfId="0" applyNumberFormat="1" applyFont="1" applyFill="1" applyBorder="1" applyAlignment="1">
      <alignment horizontal="center" vertical="center"/>
    </xf>
    <xf numFmtId="181" fontId="4" fillId="35" borderId="11" xfId="65" applyNumberFormat="1" applyFont="1" applyFill="1" applyBorder="1" applyAlignment="1">
      <alignment horizontal="center" vertical="center"/>
    </xf>
    <xf numFmtId="185" fontId="4" fillId="35" borderId="11" xfId="65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justify" vertical="center"/>
      <protection/>
    </xf>
    <xf numFmtId="49" fontId="7" fillId="34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2" xfId="57"/>
    <cellStyle name="Обычный 2 3" xfId="58"/>
    <cellStyle name="Обычный 2 3 2" xfId="59"/>
    <cellStyle name="Обычный_Tmp4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view="pageBreakPreview" zoomScaleNormal="11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36" sqref="L136"/>
    </sheetView>
  </sheetViews>
  <sheetFormatPr defaultColWidth="9.00390625" defaultRowHeight="12.75"/>
  <cols>
    <col min="1" max="1" width="19.125" style="32" customWidth="1"/>
    <col min="2" max="2" width="48.25390625" style="11" customWidth="1"/>
    <col min="3" max="3" width="8.625" style="58" customWidth="1"/>
    <col min="4" max="4" width="9.125" style="58" bestFit="1" customWidth="1"/>
    <col min="5" max="7" width="8.625" style="58" customWidth="1"/>
    <col min="8" max="8" width="9.375" style="58" customWidth="1"/>
    <col min="9" max="9" width="9.00390625" style="13" customWidth="1"/>
    <col min="10" max="10" width="8.75390625" style="13" customWidth="1"/>
    <col min="11" max="12" width="9.125" style="2" customWidth="1"/>
    <col min="13" max="13" width="9.375" style="2" customWidth="1"/>
    <col min="14" max="16384" width="9.125" style="2" customWidth="1"/>
  </cols>
  <sheetData>
    <row r="1" spans="1:13" ht="15.75">
      <c r="A1" s="109" t="s">
        <v>180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0"/>
    </row>
    <row r="2" spans="2:10" ht="16.5">
      <c r="B2" s="108"/>
      <c r="C2" s="108"/>
      <c r="D2" s="108"/>
      <c r="E2" s="108"/>
      <c r="F2" s="108"/>
      <c r="G2" s="108"/>
      <c r="H2" s="108"/>
      <c r="I2" s="108"/>
      <c r="J2" s="108"/>
    </row>
    <row r="3" spans="2:13" ht="13.5">
      <c r="B3" s="14"/>
      <c r="C3" s="45"/>
      <c r="D3" s="45"/>
      <c r="E3" s="45"/>
      <c r="F3" s="45"/>
      <c r="G3" s="45"/>
      <c r="H3" s="45"/>
      <c r="M3" s="13" t="s">
        <v>18</v>
      </c>
    </row>
    <row r="4" spans="1:13" s="84" customFormat="1" ht="63.75">
      <c r="A4" s="80" t="s">
        <v>21</v>
      </c>
      <c r="B4" s="81" t="s">
        <v>12</v>
      </c>
      <c r="C4" s="107" t="s">
        <v>166</v>
      </c>
      <c r="D4" s="80" t="s">
        <v>52</v>
      </c>
      <c r="E4" s="80" t="s">
        <v>167</v>
      </c>
      <c r="F4" s="82" t="s">
        <v>181</v>
      </c>
      <c r="G4" s="82" t="s">
        <v>182</v>
      </c>
      <c r="H4" s="82" t="s">
        <v>22</v>
      </c>
      <c r="I4" s="83" t="s">
        <v>183</v>
      </c>
      <c r="J4" s="83" t="s">
        <v>179</v>
      </c>
      <c r="K4" s="82" t="s">
        <v>184</v>
      </c>
      <c r="L4" s="92" t="s">
        <v>168</v>
      </c>
      <c r="M4" s="92" t="s">
        <v>169</v>
      </c>
    </row>
    <row r="5" spans="1:13" s="4" customFormat="1" ht="13.5">
      <c r="A5" s="27"/>
      <c r="B5" s="30" t="s">
        <v>19</v>
      </c>
      <c r="C5" s="10"/>
      <c r="D5" s="10"/>
      <c r="E5" s="10"/>
      <c r="F5" s="10"/>
      <c r="G5" s="10"/>
      <c r="H5" s="10"/>
      <c r="I5" s="28"/>
      <c r="J5" s="28"/>
      <c r="K5" s="10"/>
      <c r="L5" s="28"/>
      <c r="M5" s="28"/>
    </row>
    <row r="6" spans="1:13" s="6" customFormat="1" ht="13.5">
      <c r="A6" s="36" t="s">
        <v>30</v>
      </c>
      <c r="B6" s="26" t="s">
        <v>44</v>
      </c>
      <c r="C6" s="46">
        <f>C7+C18</f>
        <v>1517992</v>
      </c>
      <c r="D6" s="46">
        <f aca="true" t="shared" si="0" ref="D6:D29">E6-C6</f>
        <v>91.30000000004657</v>
      </c>
      <c r="E6" s="46">
        <f>E7+E18</f>
        <v>1518083.3</v>
      </c>
      <c r="F6" s="46">
        <f>F7+F18</f>
        <v>527393.1</v>
      </c>
      <c r="G6" s="53">
        <f>G7+G18</f>
        <v>502564.6</v>
      </c>
      <c r="H6" s="59">
        <f>G6/E6</f>
        <v>0.3310520575517825</v>
      </c>
      <c r="I6" s="60">
        <f>G6/F6</f>
        <v>0.9529222130513274</v>
      </c>
      <c r="J6" s="60">
        <f aca="true" t="shared" si="1" ref="J6:J37">G6/ИТОГО_доходов</f>
        <v>0.2195438931744561</v>
      </c>
      <c r="K6" s="53">
        <f>K7+K18</f>
        <v>532452</v>
      </c>
      <c r="L6" s="93">
        <f aca="true" t="shared" si="2" ref="L6:L37">G6-K6</f>
        <v>-29887.400000000023</v>
      </c>
      <c r="M6" s="60">
        <f aca="true" t="shared" si="3" ref="M6:M17">G6/K6</f>
        <v>0.9438683674772561</v>
      </c>
    </row>
    <row r="7" spans="1:13" s="6" customFormat="1" ht="13.5">
      <c r="A7" s="33"/>
      <c r="B7" s="26" t="s">
        <v>8</v>
      </c>
      <c r="C7" s="46">
        <f>C8+C12+C16+C17+C10</f>
        <v>1002602.1</v>
      </c>
      <c r="D7" s="46">
        <f t="shared" si="0"/>
        <v>0</v>
      </c>
      <c r="E7" s="46">
        <f>E8+E12+E16+E17+E10</f>
        <v>1002602.1</v>
      </c>
      <c r="F7" s="46">
        <f>F8+F12+F16+F17+F10</f>
        <v>459519.5</v>
      </c>
      <c r="G7" s="46">
        <f>G8+G12+G16+G17+G10</f>
        <v>446981.6</v>
      </c>
      <c r="H7" s="59">
        <f aca="true" t="shared" si="4" ref="H7:H37">G7/E7</f>
        <v>0.4458215278025051</v>
      </c>
      <c r="I7" s="60">
        <f aca="true" t="shared" si="5" ref="I7:I37">G7/F7</f>
        <v>0.9727151948937967</v>
      </c>
      <c r="J7" s="60">
        <f t="shared" si="1"/>
        <v>0.19526262025090402</v>
      </c>
      <c r="K7" s="46">
        <f>K8+K12+K16+K17+K10</f>
        <v>459632.60000000003</v>
      </c>
      <c r="L7" s="93">
        <f t="shared" si="2"/>
        <v>-12651.000000000058</v>
      </c>
      <c r="M7" s="60">
        <f t="shared" si="3"/>
        <v>0.9724758426621609</v>
      </c>
    </row>
    <row r="8" spans="1:13" s="6" customFormat="1" ht="13.5">
      <c r="A8" s="36" t="s">
        <v>31</v>
      </c>
      <c r="B8" s="26" t="s">
        <v>15</v>
      </c>
      <c r="C8" s="46">
        <f>C9</f>
        <v>809149.6</v>
      </c>
      <c r="D8" s="46">
        <f t="shared" si="0"/>
        <v>0</v>
      </c>
      <c r="E8" s="46">
        <f>E9</f>
        <v>809149.6</v>
      </c>
      <c r="F8" s="46">
        <f>F9</f>
        <v>365770.5</v>
      </c>
      <c r="G8" s="46">
        <f>G9</f>
        <v>362958.1</v>
      </c>
      <c r="H8" s="59">
        <f t="shared" si="4"/>
        <v>0.4485673601025076</v>
      </c>
      <c r="I8" s="60">
        <f t="shared" si="5"/>
        <v>0.9923110256294588</v>
      </c>
      <c r="J8" s="60">
        <f t="shared" si="1"/>
        <v>0.1585571970910875</v>
      </c>
      <c r="K8" s="46">
        <f>K9</f>
        <v>358585.4</v>
      </c>
      <c r="L8" s="93">
        <f t="shared" si="2"/>
        <v>4372.699999999953</v>
      </c>
      <c r="M8" s="60">
        <f t="shared" si="3"/>
        <v>1.0121943057358163</v>
      </c>
    </row>
    <row r="9" spans="1:13" s="8" customFormat="1" ht="13.5">
      <c r="A9" s="37" t="s">
        <v>41</v>
      </c>
      <c r="B9" s="16" t="s">
        <v>9</v>
      </c>
      <c r="C9" s="47">
        <v>809149.6</v>
      </c>
      <c r="D9" s="66">
        <f t="shared" si="0"/>
        <v>0</v>
      </c>
      <c r="E9" s="47">
        <v>809149.6</v>
      </c>
      <c r="F9" s="47">
        <v>365770.5</v>
      </c>
      <c r="G9" s="56">
        <v>362958.1</v>
      </c>
      <c r="H9" s="61">
        <f t="shared" si="4"/>
        <v>0.4485673601025076</v>
      </c>
      <c r="I9" s="62">
        <f t="shared" si="5"/>
        <v>0.9923110256294588</v>
      </c>
      <c r="J9" s="62">
        <f t="shared" si="1"/>
        <v>0.1585571970910875</v>
      </c>
      <c r="K9" s="56">
        <v>358585.4</v>
      </c>
      <c r="L9" s="94">
        <f t="shared" si="2"/>
        <v>4372.699999999953</v>
      </c>
      <c r="M9" s="62">
        <f t="shared" si="3"/>
        <v>1.0121943057358163</v>
      </c>
    </row>
    <row r="10" spans="1:13" s="7" customFormat="1" ht="27">
      <c r="A10" s="36" t="s">
        <v>69</v>
      </c>
      <c r="B10" s="25" t="s">
        <v>70</v>
      </c>
      <c r="C10" s="48">
        <f>C11</f>
        <v>24272</v>
      </c>
      <c r="D10" s="48">
        <f t="shared" si="0"/>
        <v>0</v>
      </c>
      <c r="E10" s="48">
        <f>E11</f>
        <v>24272</v>
      </c>
      <c r="F10" s="48">
        <f>F11</f>
        <v>11804</v>
      </c>
      <c r="G10" s="48">
        <f>G11</f>
        <v>9870.5</v>
      </c>
      <c r="H10" s="71">
        <f t="shared" si="4"/>
        <v>0.4066619973632169</v>
      </c>
      <c r="I10" s="65">
        <f t="shared" si="5"/>
        <v>0.8361995933581836</v>
      </c>
      <c r="J10" s="65">
        <f t="shared" si="1"/>
        <v>0.004311899400750608</v>
      </c>
      <c r="K10" s="48">
        <f>K11</f>
        <v>11073.7</v>
      </c>
      <c r="L10" s="93">
        <f t="shared" si="2"/>
        <v>-1203.2000000000007</v>
      </c>
      <c r="M10" s="60">
        <f t="shared" si="3"/>
        <v>0.8913461625292359</v>
      </c>
    </row>
    <row r="11" spans="1:13" s="8" customFormat="1" ht="27">
      <c r="A11" s="37" t="s">
        <v>71</v>
      </c>
      <c r="B11" s="16" t="s">
        <v>72</v>
      </c>
      <c r="C11" s="47">
        <v>24272</v>
      </c>
      <c r="D11" s="66">
        <f t="shared" si="0"/>
        <v>0</v>
      </c>
      <c r="E11" s="47">
        <v>24272</v>
      </c>
      <c r="F11" s="47">
        <v>11804</v>
      </c>
      <c r="G11" s="47">
        <v>9870.5</v>
      </c>
      <c r="H11" s="61">
        <f t="shared" si="4"/>
        <v>0.4066619973632169</v>
      </c>
      <c r="I11" s="62">
        <f t="shared" si="5"/>
        <v>0.8361995933581836</v>
      </c>
      <c r="J11" s="62">
        <f t="shared" si="1"/>
        <v>0.004311899400750608</v>
      </c>
      <c r="K11" s="47">
        <v>11073.7</v>
      </c>
      <c r="L11" s="94">
        <f t="shared" si="2"/>
        <v>-1203.2000000000007</v>
      </c>
      <c r="M11" s="62">
        <f t="shared" si="3"/>
        <v>0.8913461625292359</v>
      </c>
    </row>
    <row r="12" spans="1:13" s="7" customFormat="1" ht="13.5">
      <c r="A12" s="36" t="s">
        <v>42</v>
      </c>
      <c r="B12" s="25" t="s">
        <v>10</v>
      </c>
      <c r="C12" s="48">
        <f>C13+C14+C15</f>
        <v>120506.5</v>
      </c>
      <c r="D12" s="46">
        <f t="shared" si="0"/>
        <v>0</v>
      </c>
      <c r="E12" s="48">
        <f>E13+E14+E15</f>
        <v>120506.5</v>
      </c>
      <c r="F12" s="48">
        <f>F13+F14+F15</f>
        <v>58945</v>
      </c>
      <c r="G12" s="48">
        <f>G13+G14+G15</f>
        <v>53679.6</v>
      </c>
      <c r="H12" s="59">
        <f>G12/E12</f>
        <v>0.44544983050706805</v>
      </c>
      <c r="I12" s="60">
        <f>G12/F12</f>
        <v>0.9106726609551277</v>
      </c>
      <c r="J12" s="60">
        <f t="shared" si="1"/>
        <v>0.023449778134089695</v>
      </c>
      <c r="K12" s="48">
        <f>K13+K14+K15</f>
        <v>68686.3</v>
      </c>
      <c r="L12" s="93">
        <f t="shared" si="2"/>
        <v>-15006.700000000004</v>
      </c>
      <c r="M12" s="60">
        <f t="shared" si="3"/>
        <v>0.7815182940411697</v>
      </c>
    </row>
    <row r="13" spans="1:13" s="8" customFormat="1" ht="27">
      <c r="A13" s="37" t="s">
        <v>62</v>
      </c>
      <c r="B13" s="16" t="s">
        <v>49</v>
      </c>
      <c r="C13" s="47">
        <v>105625</v>
      </c>
      <c r="D13" s="66">
        <f t="shared" si="0"/>
        <v>0</v>
      </c>
      <c r="E13" s="47">
        <v>105625</v>
      </c>
      <c r="F13" s="47">
        <v>50700</v>
      </c>
      <c r="G13" s="56">
        <v>45639.3</v>
      </c>
      <c r="H13" s="61">
        <f t="shared" si="4"/>
        <v>0.4320880473372781</v>
      </c>
      <c r="I13" s="62">
        <f t="shared" si="5"/>
        <v>0.9001834319526628</v>
      </c>
      <c r="J13" s="62">
        <f t="shared" si="1"/>
        <v>0.01993739631433841</v>
      </c>
      <c r="K13" s="56">
        <v>57771.3</v>
      </c>
      <c r="L13" s="94">
        <f t="shared" si="2"/>
        <v>-12132</v>
      </c>
      <c r="M13" s="62">
        <f t="shared" si="3"/>
        <v>0.7899995326399094</v>
      </c>
    </row>
    <row r="14" spans="1:13" s="8" customFormat="1" ht="13.5">
      <c r="A14" s="37" t="s">
        <v>63</v>
      </c>
      <c r="B14" s="16" t="s">
        <v>17</v>
      </c>
      <c r="C14" s="47">
        <v>11181.5</v>
      </c>
      <c r="D14" s="66">
        <f t="shared" si="0"/>
        <v>0</v>
      </c>
      <c r="E14" s="47">
        <v>11181.5</v>
      </c>
      <c r="F14" s="47">
        <v>5670</v>
      </c>
      <c r="G14" s="56">
        <v>5637.6</v>
      </c>
      <c r="H14" s="61">
        <f t="shared" si="4"/>
        <v>0.504189956624782</v>
      </c>
      <c r="I14" s="62">
        <f t="shared" si="5"/>
        <v>0.9942857142857143</v>
      </c>
      <c r="J14" s="62">
        <f t="shared" si="1"/>
        <v>0.0024627692681902266</v>
      </c>
      <c r="K14" s="56">
        <v>8477.4</v>
      </c>
      <c r="L14" s="94">
        <f t="shared" si="2"/>
        <v>-2839.7999999999993</v>
      </c>
      <c r="M14" s="62">
        <f t="shared" si="3"/>
        <v>0.6650152169297191</v>
      </c>
    </row>
    <row r="15" spans="1:13" s="8" customFormat="1" ht="27">
      <c r="A15" s="37" t="s">
        <v>66</v>
      </c>
      <c r="B15" s="16" t="s">
        <v>68</v>
      </c>
      <c r="C15" s="47">
        <v>3700</v>
      </c>
      <c r="D15" s="66">
        <f t="shared" si="0"/>
        <v>0</v>
      </c>
      <c r="E15" s="47">
        <v>3700</v>
      </c>
      <c r="F15" s="47">
        <v>2575</v>
      </c>
      <c r="G15" s="56">
        <v>2402.7</v>
      </c>
      <c r="H15" s="61">
        <f t="shared" si="4"/>
        <v>0.6493783783783783</v>
      </c>
      <c r="I15" s="62">
        <f t="shared" si="5"/>
        <v>0.9330873786407766</v>
      </c>
      <c r="J15" s="62">
        <f t="shared" si="1"/>
        <v>0.0010496125515610643</v>
      </c>
      <c r="K15" s="56">
        <v>2437.6</v>
      </c>
      <c r="L15" s="94">
        <f t="shared" si="2"/>
        <v>-34.90000000000009</v>
      </c>
      <c r="M15" s="62">
        <f t="shared" si="3"/>
        <v>0.9856826386609779</v>
      </c>
    </row>
    <row r="16" spans="1:13" s="7" customFormat="1" ht="13.5">
      <c r="A16" s="36" t="s">
        <v>32</v>
      </c>
      <c r="B16" s="25" t="s">
        <v>0</v>
      </c>
      <c r="C16" s="76">
        <v>48674</v>
      </c>
      <c r="D16" s="73">
        <f t="shared" si="0"/>
        <v>0</v>
      </c>
      <c r="E16" s="76">
        <v>48674</v>
      </c>
      <c r="F16" s="76">
        <v>23000</v>
      </c>
      <c r="G16" s="74">
        <v>20473.4</v>
      </c>
      <c r="H16" s="59">
        <f t="shared" si="4"/>
        <v>0.42062291983399763</v>
      </c>
      <c r="I16" s="60">
        <f t="shared" si="5"/>
        <v>0.8901478260869566</v>
      </c>
      <c r="J16" s="60">
        <f t="shared" si="1"/>
        <v>0.008943745624976194</v>
      </c>
      <c r="K16" s="74">
        <v>21286.3</v>
      </c>
      <c r="L16" s="93">
        <f t="shared" si="2"/>
        <v>-812.8999999999978</v>
      </c>
      <c r="M16" s="60">
        <f t="shared" si="3"/>
        <v>0.9618111179491036</v>
      </c>
    </row>
    <row r="17" spans="1:13" s="7" customFormat="1" ht="27">
      <c r="A17" s="36" t="s">
        <v>33</v>
      </c>
      <c r="B17" s="25" t="s">
        <v>1</v>
      </c>
      <c r="C17" s="76">
        <v>0</v>
      </c>
      <c r="D17" s="73">
        <f t="shared" si="0"/>
        <v>0</v>
      </c>
      <c r="E17" s="76">
        <v>0</v>
      </c>
      <c r="F17" s="76">
        <v>0</v>
      </c>
      <c r="G17" s="74">
        <v>0</v>
      </c>
      <c r="H17" s="59"/>
      <c r="I17" s="60"/>
      <c r="J17" s="60">
        <f t="shared" si="1"/>
        <v>0</v>
      </c>
      <c r="K17" s="74">
        <v>0.9</v>
      </c>
      <c r="L17" s="93">
        <f t="shared" si="2"/>
        <v>-0.9</v>
      </c>
      <c r="M17" s="60">
        <f t="shared" si="3"/>
        <v>0</v>
      </c>
    </row>
    <row r="18" spans="1:13" s="7" customFormat="1" ht="13.5">
      <c r="A18" s="36"/>
      <c r="B18" s="25" t="s">
        <v>11</v>
      </c>
      <c r="C18" s="46">
        <f>C19+C25+C26+C27+C28+C29</f>
        <v>515389.9</v>
      </c>
      <c r="D18" s="46">
        <f t="shared" si="0"/>
        <v>91.29999999998836</v>
      </c>
      <c r="E18" s="46">
        <f>E19+E25+E26+E27+E28+E29</f>
        <v>515481.2</v>
      </c>
      <c r="F18" s="46">
        <f>F19+F25+F26+F27+F28+F29</f>
        <v>67873.6</v>
      </c>
      <c r="G18" s="46">
        <f>G19+G25+G26+G27+G28+G29</f>
        <v>55583</v>
      </c>
      <c r="H18" s="59">
        <f t="shared" si="4"/>
        <v>0.10782740476277311</v>
      </c>
      <c r="I18" s="60">
        <f t="shared" si="5"/>
        <v>0.8189192852596591</v>
      </c>
      <c r="J18" s="60">
        <f t="shared" si="1"/>
        <v>0.024281272923552106</v>
      </c>
      <c r="K18" s="46">
        <f>K19+K25+K26+K27+K28+K29</f>
        <v>72819.4</v>
      </c>
      <c r="L18" s="93">
        <f t="shared" si="2"/>
        <v>-17236.399999999994</v>
      </c>
      <c r="M18" s="60">
        <f>G18/K18</f>
        <v>0.7632993405603452</v>
      </c>
    </row>
    <row r="19" spans="1:13" s="7" customFormat="1" ht="27">
      <c r="A19" s="36" t="s">
        <v>34</v>
      </c>
      <c r="B19" s="25" t="s">
        <v>2</v>
      </c>
      <c r="C19" s="48">
        <f>SUM(C20:C24)</f>
        <v>73853.2</v>
      </c>
      <c r="D19" s="46">
        <f t="shared" si="0"/>
        <v>0</v>
      </c>
      <c r="E19" s="48">
        <f>SUM(E20:E24)</f>
        <v>73853.2</v>
      </c>
      <c r="F19" s="48">
        <f>SUM(F20:F24)</f>
        <v>35846.5</v>
      </c>
      <c r="G19" s="48">
        <f>SUM(G20:G24)</f>
        <v>31956.300000000003</v>
      </c>
      <c r="H19" s="59">
        <f t="shared" si="4"/>
        <v>0.43270027568202873</v>
      </c>
      <c r="I19" s="60">
        <f t="shared" si="5"/>
        <v>0.8914761552731788</v>
      </c>
      <c r="J19" s="60">
        <f t="shared" si="1"/>
        <v>0.013960017306135117</v>
      </c>
      <c r="K19" s="48">
        <f>SUM(K20:K24)</f>
        <v>36785.299999999996</v>
      </c>
      <c r="L19" s="93">
        <f t="shared" si="2"/>
        <v>-4828.999999999993</v>
      </c>
      <c r="M19" s="60">
        <f>G19/K19</f>
        <v>0.8687247351523573</v>
      </c>
    </row>
    <row r="20" spans="1:13" s="8" customFormat="1" ht="54" hidden="1">
      <c r="A20" s="37" t="s">
        <v>83</v>
      </c>
      <c r="B20" s="16" t="s">
        <v>67</v>
      </c>
      <c r="C20" s="47">
        <v>0</v>
      </c>
      <c r="D20" s="66">
        <f t="shared" si="0"/>
        <v>0</v>
      </c>
      <c r="E20" s="47">
        <v>0</v>
      </c>
      <c r="F20" s="47">
        <v>0</v>
      </c>
      <c r="G20" s="56">
        <v>0</v>
      </c>
      <c r="H20" s="61"/>
      <c r="I20" s="62"/>
      <c r="J20" s="62">
        <f>G20/ИТОГО_доходов</f>
        <v>0</v>
      </c>
      <c r="K20" s="56">
        <v>0</v>
      </c>
      <c r="L20" s="94">
        <f t="shared" si="2"/>
        <v>0</v>
      </c>
      <c r="M20" s="62"/>
    </row>
    <row r="21" spans="1:13" s="8" customFormat="1" ht="54">
      <c r="A21" s="37" t="s">
        <v>35</v>
      </c>
      <c r="B21" s="16" t="s">
        <v>45</v>
      </c>
      <c r="C21" s="70">
        <v>70213</v>
      </c>
      <c r="D21" s="66">
        <f t="shared" si="0"/>
        <v>0</v>
      </c>
      <c r="E21" s="47">
        <v>70213</v>
      </c>
      <c r="F21" s="47">
        <v>33606.5</v>
      </c>
      <c r="G21" s="56">
        <v>30573.9</v>
      </c>
      <c r="H21" s="61">
        <f t="shared" si="4"/>
        <v>0.43544500306211104</v>
      </c>
      <c r="I21" s="62">
        <f t="shared" si="5"/>
        <v>0.9097615044708613</v>
      </c>
      <c r="J21" s="62">
        <f t="shared" si="1"/>
        <v>0.013356119861061652</v>
      </c>
      <c r="K21" s="56">
        <v>35302</v>
      </c>
      <c r="L21" s="94">
        <f t="shared" si="2"/>
        <v>-4728.0999999999985</v>
      </c>
      <c r="M21" s="62">
        <f aca="true" t="shared" si="6" ref="M21:M30">G21/K21</f>
        <v>0.8660670783525013</v>
      </c>
    </row>
    <row r="22" spans="1:13" s="8" customFormat="1" ht="67.5">
      <c r="A22" s="37" t="s">
        <v>54</v>
      </c>
      <c r="B22" s="16" t="s">
        <v>64</v>
      </c>
      <c r="C22" s="70">
        <v>300</v>
      </c>
      <c r="D22" s="66">
        <f t="shared" si="0"/>
        <v>0</v>
      </c>
      <c r="E22" s="47">
        <v>300</v>
      </c>
      <c r="F22" s="47">
        <v>100</v>
      </c>
      <c r="G22" s="56">
        <v>80.5</v>
      </c>
      <c r="H22" s="61">
        <f>G22/E22</f>
        <v>0.2683333333333333</v>
      </c>
      <c r="I22" s="62">
        <f>G22/F22</f>
        <v>0.805</v>
      </c>
      <c r="J22" s="62">
        <f t="shared" si="1"/>
        <v>3.5166192367197606E-05</v>
      </c>
      <c r="K22" s="56">
        <v>98.2</v>
      </c>
      <c r="L22" s="94">
        <f t="shared" si="2"/>
        <v>-17.700000000000003</v>
      </c>
      <c r="M22" s="62">
        <f t="shared" si="6"/>
        <v>0.8197556008146639</v>
      </c>
    </row>
    <row r="23" spans="1:13" s="8" customFormat="1" ht="54">
      <c r="A23" s="37" t="s">
        <v>85</v>
      </c>
      <c r="B23" s="16" t="s">
        <v>84</v>
      </c>
      <c r="C23" s="49">
        <v>2586.5</v>
      </c>
      <c r="D23" s="66">
        <f t="shared" si="0"/>
        <v>0</v>
      </c>
      <c r="E23" s="49">
        <v>2586.5</v>
      </c>
      <c r="F23" s="49">
        <v>1900</v>
      </c>
      <c r="G23" s="56">
        <v>1075.4</v>
      </c>
      <c r="H23" s="61">
        <f t="shared" si="4"/>
        <v>0.41577421225594435</v>
      </c>
      <c r="I23" s="62">
        <f t="shared" si="5"/>
        <v>0.5660000000000001</v>
      </c>
      <c r="J23" s="62">
        <f t="shared" si="1"/>
        <v>0.00046978538225694795</v>
      </c>
      <c r="K23" s="56">
        <v>1371.1</v>
      </c>
      <c r="L23" s="94">
        <f t="shared" si="2"/>
        <v>-295.6999999999998</v>
      </c>
      <c r="M23" s="62">
        <f t="shared" si="6"/>
        <v>0.7843337466267961</v>
      </c>
    </row>
    <row r="24" spans="1:13" s="8" customFormat="1" ht="67.5">
      <c r="A24" s="37" t="s">
        <v>73</v>
      </c>
      <c r="B24" s="16" t="s">
        <v>74</v>
      </c>
      <c r="C24" s="49">
        <v>753.7</v>
      </c>
      <c r="D24" s="66">
        <f t="shared" si="0"/>
        <v>0</v>
      </c>
      <c r="E24" s="49">
        <v>753.7</v>
      </c>
      <c r="F24" s="49">
        <v>240</v>
      </c>
      <c r="G24" s="56">
        <v>226.5</v>
      </c>
      <c r="H24" s="61">
        <f>G24/E24</f>
        <v>0.3005174472601831</v>
      </c>
      <c r="I24" s="62">
        <f t="shared" si="5"/>
        <v>0.94375</v>
      </c>
      <c r="J24" s="62">
        <f>G24/ИТОГО_доходов</f>
        <v>9.894587044931997E-05</v>
      </c>
      <c r="K24" s="56">
        <v>14</v>
      </c>
      <c r="L24" s="94">
        <f t="shared" si="2"/>
        <v>212.5</v>
      </c>
      <c r="M24" s="62">
        <f t="shared" si="6"/>
        <v>16.178571428571427</v>
      </c>
    </row>
    <row r="25" spans="1:13" s="7" customFormat="1" ht="13.5">
      <c r="A25" s="38" t="s">
        <v>36</v>
      </c>
      <c r="B25" s="23" t="s">
        <v>46</v>
      </c>
      <c r="C25" s="72">
        <v>4800</v>
      </c>
      <c r="D25" s="73">
        <f t="shared" si="0"/>
        <v>0</v>
      </c>
      <c r="E25" s="72">
        <v>4800</v>
      </c>
      <c r="F25" s="72">
        <v>4800</v>
      </c>
      <c r="G25" s="74">
        <v>4807.2</v>
      </c>
      <c r="H25" s="59">
        <f t="shared" si="4"/>
        <v>1.0015</v>
      </c>
      <c r="I25" s="60">
        <f>G25/F25</f>
        <v>1.0015</v>
      </c>
      <c r="J25" s="60">
        <f t="shared" si="1"/>
        <v>0.0021000114279204015</v>
      </c>
      <c r="K25" s="74">
        <v>3875.9</v>
      </c>
      <c r="L25" s="93">
        <f t="shared" si="2"/>
        <v>931.2999999999997</v>
      </c>
      <c r="M25" s="60">
        <f t="shared" si="6"/>
        <v>1.24027967697825</v>
      </c>
    </row>
    <row r="26" spans="1:13" s="7" customFormat="1" ht="27">
      <c r="A26" s="39" t="s">
        <v>43</v>
      </c>
      <c r="B26" s="24" t="s">
        <v>86</v>
      </c>
      <c r="C26" s="72">
        <v>837</v>
      </c>
      <c r="D26" s="73">
        <f t="shared" si="0"/>
        <v>91.29999999999995</v>
      </c>
      <c r="E26" s="72">
        <v>928.3</v>
      </c>
      <c r="F26" s="72">
        <v>297.7</v>
      </c>
      <c r="G26" s="74">
        <v>1609.6</v>
      </c>
      <c r="H26" s="59">
        <f>G26/E26</f>
        <v>1.7339222234191534</v>
      </c>
      <c r="I26" s="60">
        <f>G26/F26</f>
        <v>5.406785354383608</v>
      </c>
      <c r="J26" s="60">
        <f t="shared" si="1"/>
        <v>0.0007031491084998915</v>
      </c>
      <c r="K26" s="74">
        <v>2282.6</v>
      </c>
      <c r="L26" s="93">
        <f t="shared" si="2"/>
        <v>-673</v>
      </c>
      <c r="M26" s="60">
        <f t="shared" si="6"/>
        <v>0.7051607815648822</v>
      </c>
    </row>
    <row r="27" spans="1:13" s="7" customFormat="1" ht="27">
      <c r="A27" s="39" t="s">
        <v>37</v>
      </c>
      <c r="B27" s="24" t="s">
        <v>47</v>
      </c>
      <c r="C27" s="72">
        <v>435899.7</v>
      </c>
      <c r="D27" s="73">
        <f t="shared" si="0"/>
        <v>0</v>
      </c>
      <c r="E27" s="72">
        <v>435899.7</v>
      </c>
      <c r="F27" s="72">
        <v>26929.4</v>
      </c>
      <c r="G27" s="74">
        <v>12503.6</v>
      </c>
      <c r="H27" s="75">
        <f t="shared" si="4"/>
        <v>0.028684580420679343</v>
      </c>
      <c r="I27" s="60">
        <f t="shared" si="5"/>
        <v>0.46431038196172214</v>
      </c>
      <c r="J27" s="60">
        <f t="shared" si="1"/>
        <v>0.005462161526490584</v>
      </c>
      <c r="K27" s="74">
        <v>23303.2</v>
      </c>
      <c r="L27" s="93">
        <f t="shared" si="2"/>
        <v>-10799.6</v>
      </c>
      <c r="M27" s="60">
        <f t="shared" si="6"/>
        <v>0.5365615022829483</v>
      </c>
    </row>
    <row r="28" spans="1:13" s="7" customFormat="1" ht="13.5">
      <c r="A28" s="39" t="s">
        <v>38</v>
      </c>
      <c r="B28" s="24" t="s">
        <v>3</v>
      </c>
      <c r="C28" s="72">
        <v>0</v>
      </c>
      <c r="D28" s="73">
        <f t="shared" si="0"/>
        <v>0</v>
      </c>
      <c r="E28" s="72">
        <v>0</v>
      </c>
      <c r="F28" s="72">
        <v>0</v>
      </c>
      <c r="G28" s="72">
        <v>4270.3</v>
      </c>
      <c r="H28" s="75"/>
      <c r="I28" s="60"/>
      <c r="J28" s="60">
        <f t="shared" si="1"/>
        <v>0.001865468214480049</v>
      </c>
      <c r="K28" s="72">
        <v>6510.4</v>
      </c>
      <c r="L28" s="93">
        <f t="shared" si="2"/>
        <v>-2240.0999999999995</v>
      </c>
      <c r="M28" s="60">
        <f t="shared" si="6"/>
        <v>0.6559197591545834</v>
      </c>
    </row>
    <row r="29" spans="1:13" s="7" customFormat="1" ht="13.5">
      <c r="A29" s="39" t="s">
        <v>39</v>
      </c>
      <c r="B29" s="24" t="s">
        <v>5</v>
      </c>
      <c r="C29" s="72">
        <v>0</v>
      </c>
      <c r="D29" s="73">
        <f t="shared" si="0"/>
        <v>0</v>
      </c>
      <c r="E29" s="72">
        <v>0</v>
      </c>
      <c r="F29" s="72">
        <v>0</v>
      </c>
      <c r="G29" s="72">
        <v>436</v>
      </c>
      <c r="H29" s="75"/>
      <c r="I29" s="60"/>
      <c r="J29" s="60">
        <f t="shared" si="1"/>
        <v>0.00019046534002606404</v>
      </c>
      <c r="K29" s="72">
        <v>62</v>
      </c>
      <c r="L29" s="93">
        <f t="shared" si="2"/>
        <v>374</v>
      </c>
      <c r="M29" s="60">
        <f t="shared" si="6"/>
        <v>7.032258064516129</v>
      </c>
    </row>
    <row r="30" spans="1:13" s="7" customFormat="1" ht="13.5">
      <c r="A30" s="39" t="s">
        <v>40</v>
      </c>
      <c r="B30" s="22" t="s">
        <v>4</v>
      </c>
      <c r="C30" s="50">
        <f>C31+C32+C33+C34+C36</f>
        <v>3716921.8</v>
      </c>
      <c r="D30" s="99">
        <f>D31+D32+D33+D34+D36</f>
        <v>241417.5000000002</v>
      </c>
      <c r="E30" s="50">
        <f>E31+E32+E33+E34+E36+E35</f>
        <v>3959738.8000000003</v>
      </c>
      <c r="F30" s="50">
        <f>F31+F32+F33+F34+F36+F35</f>
        <v>1786565.8</v>
      </c>
      <c r="G30" s="50">
        <f>G31+G32+G33+G34+G36+G35</f>
        <v>1786565.8</v>
      </c>
      <c r="H30" s="59">
        <f>G30/E30</f>
        <v>0.45118273962918964</v>
      </c>
      <c r="I30" s="60">
        <f t="shared" si="5"/>
        <v>1</v>
      </c>
      <c r="J30" s="60">
        <f t="shared" si="1"/>
        <v>0.7804561068255439</v>
      </c>
      <c r="K30" s="50">
        <f>SUM(K31:K36)</f>
        <v>1523723.7</v>
      </c>
      <c r="L30" s="93">
        <f t="shared" si="2"/>
        <v>262842.1000000001</v>
      </c>
      <c r="M30" s="60">
        <f t="shared" si="6"/>
        <v>1.172499843639631</v>
      </c>
    </row>
    <row r="31" spans="1:13" s="8" customFormat="1" ht="13.5">
      <c r="A31" s="40" t="s">
        <v>187</v>
      </c>
      <c r="B31" s="17" t="s">
        <v>80</v>
      </c>
      <c r="C31" s="51">
        <v>203512</v>
      </c>
      <c r="D31" s="66">
        <f aca="true" t="shared" si="7" ref="D31:D37">E31-C31</f>
        <v>137000</v>
      </c>
      <c r="E31" s="49">
        <v>340512</v>
      </c>
      <c r="F31" s="49">
        <v>279755</v>
      </c>
      <c r="G31" s="56">
        <v>279755</v>
      </c>
      <c r="H31" s="61">
        <f t="shared" si="4"/>
        <v>0.8215716333051405</v>
      </c>
      <c r="I31" s="62">
        <f t="shared" si="5"/>
        <v>1</v>
      </c>
      <c r="J31" s="62">
        <f t="shared" si="1"/>
        <v>0.12221016330043934</v>
      </c>
      <c r="K31" s="56">
        <v>96687</v>
      </c>
      <c r="L31" s="94">
        <f t="shared" si="2"/>
        <v>183068</v>
      </c>
      <c r="M31" s="62">
        <f>G31/K31</f>
        <v>2.893408627840351</v>
      </c>
    </row>
    <row r="32" spans="1:13" s="8" customFormat="1" ht="27">
      <c r="A32" s="41" t="s">
        <v>188</v>
      </c>
      <c r="B32" s="18" t="s">
        <v>81</v>
      </c>
      <c r="C32" s="52">
        <v>972290.4</v>
      </c>
      <c r="D32" s="66">
        <f t="shared" si="7"/>
        <v>51769.5</v>
      </c>
      <c r="E32" s="52">
        <v>1024059.9</v>
      </c>
      <c r="F32" s="52">
        <v>291894</v>
      </c>
      <c r="G32" s="56">
        <v>291894</v>
      </c>
      <c r="H32" s="61">
        <f t="shared" si="4"/>
        <v>0.2850360608788607</v>
      </c>
      <c r="I32" s="62">
        <f t="shared" si="5"/>
        <v>1</v>
      </c>
      <c r="J32" s="62">
        <f t="shared" si="1"/>
        <v>0.12751305037056868</v>
      </c>
      <c r="K32" s="56">
        <v>344449.3</v>
      </c>
      <c r="L32" s="94">
        <f t="shared" si="2"/>
        <v>-52555.29999999999</v>
      </c>
      <c r="M32" s="62">
        <f>G32/K32</f>
        <v>0.8474222476283158</v>
      </c>
    </row>
    <row r="33" spans="1:13" s="8" customFormat="1" ht="13.5">
      <c r="A33" s="41" t="s">
        <v>189</v>
      </c>
      <c r="B33" s="17" t="s">
        <v>82</v>
      </c>
      <c r="C33" s="52">
        <v>2345905.4</v>
      </c>
      <c r="D33" s="66">
        <f t="shared" si="7"/>
        <v>35450.700000000186</v>
      </c>
      <c r="E33" s="52">
        <v>2381356.1</v>
      </c>
      <c r="F33" s="52">
        <v>1157279.5</v>
      </c>
      <c r="G33" s="56">
        <v>1157279.5</v>
      </c>
      <c r="H33" s="61">
        <f t="shared" si="4"/>
        <v>0.48597498710923576</v>
      </c>
      <c r="I33" s="62">
        <f t="shared" si="5"/>
        <v>1</v>
      </c>
      <c r="J33" s="62">
        <f t="shared" si="1"/>
        <v>0.5055542052125995</v>
      </c>
      <c r="K33" s="56">
        <v>1031003.1</v>
      </c>
      <c r="L33" s="94">
        <f t="shared" si="2"/>
        <v>126276.40000000002</v>
      </c>
      <c r="M33" s="62">
        <f>G33/K33</f>
        <v>1.1224791661635158</v>
      </c>
    </row>
    <row r="34" spans="1:13" s="8" customFormat="1" ht="13.5">
      <c r="A34" s="41" t="s">
        <v>190</v>
      </c>
      <c r="B34" s="17" t="s">
        <v>48</v>
      </c>
      <c r="C34" s="52">
        <v>195214</v>
      </c>
      <c r="D34" s="66">
        <f t="shared" si="7"/>
        <v>17579.20000000001</v>
      </c>
      <c r="E34" s="52">
        <v>212793.2</v>
      </c>
      <c r="F34" s="52">
        <v>56609.7</v>
      </c>
      <c r="G34" s="56">
        <v>56609.7</v>
      </c>
      <c r="H34" s="61">
        <f t="shared" si="4"/>
        <v>0.2660315273232415</v>
      </c>
      <c r="I34" s="62">
        <f t="shared" si="5"/>
        <v>1</v>
      </c>
      <c r="J34" s="62">
        <f t="shared" si="1"/>
        <v>0.024729783851544673</v>
      </c>
      <c r="K34" s="56">
        <v>53015</v>
      </c>
      <c r="L34" s="94">
        <f t="shared" si="2"/>
        <v>3594.699999999997</v>
      </c>
      <c r="M34" s="62">
        <f>G34/K34</f>
        <v>1.067805338111855</v>
      </c>
    </row>
    <row r="35" spans="1:13" s="8" customFormat="1" ht="13.5">
      <c r="A35" s="41" t="s">
        <v>186</v>
      </c>
      <c r="B35" s="17" t="s">
        <v>185</v>
      </c>
      <c r="C35" s="52">
        <v>0</v>
      </c>
      <c r="D35" s="66">
        <f t="shared" si="7"/>
        <v>1399.5</v>
      </c>
      <c r="E35" s="52">
        <v>1399.5</v>
      </c>
      <c r="F35" s="52">
        <v>1399.5</v>
      </c>
      <c r="G35" s="56">
        <v>1399.5</v>
      </c>
      <c r="H35" s="61">
        <f t="shared" si="4"/>
        <v>1</v>
      </c>
      <c r="I35" s="62">
        <f t="shared" si="5"/>
        <v>1</v>
      </c>
      <c r="J35" s="62">
        <f t="shared" si="1"/>
        <v>0.0006113675306570565</v>
      </c>
      <c r="K35" s="56">
        <v>0</v>
      </c>
      <c r="L35" s="94">
        <f t="shared" si="2"/>
        <v>1399.5</v>
      </c>
      <c r="M35" s="62">
        <v>0</v>
      </c>
    </row>
    <row r="36" spans="1:13" s="8" customFormat="1" ht="40.5">
      <c r="A36" s="39" t="s">
        <v>61</v>
      </c>
      <c r="B36" s="24" t="s">
        <v>65</v>
      </c>
      <c r="C36" s="77">
        <v>0</v>
      </c>
      <c r="D36" s="73">
        <f t="shared" si="7"/>
        <v>-381.9</v>
      </c>
      <c r="E36" s="77">
        <v>-381.9</v>
      </c>
      <c r="F36" s="77">
        <v>-371.9</v>
      </c>
      <c r="G36" s="74">
        <v>-371.9</v>
      </c>
      <c r="H36" s="71">
        <f t="shared" si="4"/>
        <v>0.9738151348520555</v>
      </c>
      <c r="I36" s="65">
        <f t="shared" si="5"/>
        <v>1</v>
      </c>
      <c r="J36" s="65">
        <f t="shared" si="1"/>
        <v>-0.00016246344026535142</v>
      </c>
      <c r="K36" s="74">
        <v>-1430.7</v>
      </c>
      <c r="L36" s="93">
        <f t="shared" si="2"/>
        <v>1058.8000000000002</v>
      </c>
      <c r="M36" s="60">
        <f>G36/K36</f>
        <v>0.2599426853987558</v>
      </c>
    </row>
    <row r="37" spans="1:13" s="9" customFormat="1" ht="13.5">
      <c r="A37" s="30"/>
      <c r="B37" s="20" t="s">
        <v>6</v>
      </c>
      <c r="C37" s="53">
        <f>C6+C30</f>
        <v>5234913.8</v>
      </c>
      <c r="D37" s="46">
        <f t="shared" si="7"/>
        <v>242908.30000000075</v>
      </c>
      <c r="E37" s="53">
        <f>E6+E30</f>
        <v>5477822.100000001</v>
      </c>
      <c r="F37" s="53">
        <f>F6+F30</f>
        <v>2313958.9</v>
      </c>
      <c r="G37" s="53">
        <f>G6+G30</f>
        <v>2289130.4</v>
      </c>
      <c r="H37" s="59">
        <f t="shared" si="4"/>
        <v>0.4178906065605891</v>
      </c>
      <c r="I37" s="60">
        <f t="shared" si="5"/>
        <v>0.9892701205712858</v>
      </c>
      <c r="J37" s="60">
        <f t="shared" si="1"/>
        <v>1</v>
      </c>
      <c r="K37" s="53">
        <f>K6+K30</f>
        <v>2056175.7</v>
      </c>
      <c r="L37" s="93">
        <f t="shared" si="2"/>
        <v>232954.69999999995</v>
      </c>
      <c r="M37" s="60">
        <f>G37/K37</f>
        <v>1.1132951332904089</v>
      </c>
    </row>
    <row r="38" spans="1:13" s="5" customFormat="1" ht="13.5">
      <c r="A38" s="101"/>
      <c r="B38" s="102"/>
      <c r="C38" s="103"/>
      <c r="D38" s="73"/>
      <c r="E38" s="103"/>
      <c r="F38" s="103"/>
      <c r="G38" s="103"/>
      <c r="H38" s="103"/>
      <c r="I38" s="104"/>
      <c r="J38" s="104"/>
      <c r="K38" s="103"/>
      <c r="L38" s="105"/>
      <c r="M38" s="104"/>
    </row>
    <row r="39" spans="1:13" ht="13.5">
      <c r="A39" s="34"/>
      <c r="B39" s="19" t="s">
        <v>20</v>
      </c>
      <c r="C39" s="54"/>
      <c r="D39" s="79"/>
      <c r="E39" s="54"/>
      <c r="F39" s="54"/>
      <c r="G39" s="54"/>
      <c r="H39" s="54"/>
      <c r="I39" s="63"/>
      <c r="J39" s="63"/>
      <c r="K39" s="54"/>
      <c r="L39" s="100"/>
      <c r="M39" s="15"/>
    </row>
    <row r="40" spans="1:13" s="21" customFormat="1" ht="13.5">
      <c r="A40" s="30" t="s">
        <v>23</v>
      </c>
      <c r="B40" s="43" t="s">
        <v>142</v>
      </c>
      <c r="C40" s="48">
        <f>C43+C44+C45+C46+C47+C48</f>
        <v>619953.8</v>
      </c>
      <c r="D40" s="48">
        <f>E40-C40</f>
        <v>-145868.7</v>
      </c>
      <c r="E40" s="48">
        <f>E43+E44+E45+E46+E47+E48</f>
        <v>474085.10000000003</v>
      </c>
      <c r="F40" s="48">
        <f>F43+F44+F45+F46+F47+F48</f>
        <v>140887.69999999998</v>
      </c>
      <c r="G40" s="48">
        <f>G43+G44+G45+G46+G47+G48</f>
        <v>121709.8</v>
      </c>
      <c r="H40" s="64">
        <f>G40/E40*100%</f>
        <v>0.2567256384982359</v>
      </c>
      <c r="I40" s="65">
        <f>G40/F40*100%</f>
        <v>0.8638781100124426</v>
      </c>
      <c r="J40" s="65">
        <f>G40/$G$127</f>
        <v>0.056944479859676156</v>
      </c>
      <c r="K40" s="48">
        <f>K43+K44+K45+K46+K47+K48</f>
        <v>95768.29999999999</v>
      </c>
      <c r="L40" s="93">
        <f>G40-K40</f>
        <v>25941.500000000015</v>
      </c>
      <c r="M40" s="60">
        <f>G40/K40</f>
        <v>1.27087773302857</v>
      </c>
    </row>
    <row r="41" spans="1:13" s="21" customFormat="1" ht="13.5">
      <c r="A41" s="35"/>
      <c r="B41" s="18" t="s">
        <v>141</v>
      </c>
      <c r="C41" s="55"/>
      <c r="D41" s="66"/>
      <c r="E41" s="47"/>
      <c r="F41" s="47"/>
      <c r="G41" s="47"/>
      <c r="H41" s="67"/>
      <c r="I41" s="62"/>
      <c r="J41" s="62"/>
      <c r="K41" s="47"/>
      <c r="L41" s="94"/>
      <c r="M41" s="62"/>
    </row>
    <row r="42" spans="1:13" s="21" customFormat="1" ht="13.5">
      <c r="A42" s="35"/>
      <c r="B42" s="17" t="s">
        <v>150</v>
      </c>
      <c r="C42" s="55">
        <v>184431.3</v>
      </c>
      <c r="D42" s="66">
        <f aca="true" t="shared" si="8" ref="D42:D49">E42-C42</f>
        <v>-337.5</v>
      </c>
      <c r="E42" s="47">
        <v>184093.8</v>
      </c>
      <c r="F42" s="47">
        <v>104605</v>
      </c>
      <c r="G42" s="47">
        <v>87140.1</v>
      </c>
      <c r="H42" s="67">
        <f>G42/E42*100%</f>
        <v>0.47334619634121305</v>
      </c>
      <c r="I42" s="62">
        <f aca="true" t="shared" si="9" ref="I42:I104">G42/F42*100%</f>
        <v>0.8330395296591941</v>
      </c>
      <c r="J42" s="62">
        <f aca="true" t="shared" si="10" ref="J42:J49">G42/$G$127</f>
        <v>0.04077032144839747</v>
      </c>
      <c r="K42" s="47">
        <v>84518.7</v>
      </c>
      <c r="L42" s="94">
        <f aca="true" t="shared" si="11" ref="L42:L104">G42-K42</f>
        <v>2621.4000000000087</v>
      </c>
      <c r="M42" s="62">
        <f aca="true" t="shared" si="12" ref="M42:M104">G42/K42</f>
        <v>1.0310156213950286</v>
      </c>
    </row>
    <row r="43" spans="1:13" s="21" customFormat="1" ht="27">
      <c r="A43" s="35" t="s">
        <v>88</v>
      </c>
      <c r="B43" s="18" t="s">
        <v>94</v>
      </c>
      <c r="C43" s="55">
        <v>2587.1</v>
      </c>
      <c r="D43" s="66">
        <f t="shared" si="8"/>
        <v>0</v>
      </c>
      <c r="E43" s="47">
        <v>2587.1</v>
      </c>
      <c r="F43" s="47">
        <v>1790.3</v>
      </c>
      <c r="G43" s="47">
        <v>1154.5</v>
      </c>
      <c r="H43" s="67">
        <f aca="true" t="shared" si="13" ref="H43:H104">G43/E43*100%</f>
        <v>0.44625256078234316</v>
      </c>
      <c r="I43" s="62">
        <f t="shared" si="9"/>
        <v>0.6448639892755405</v>
      </c>
      <c r="J43" s="62">
        <f t="shared" si="10"/>
        <v>0.0005401570128124121</v>
      </c>
      <c r="K43" s="47">
        <v>1346.8</v>
      </c>
      <c r="L43" s="94">
        <f t="shared" si="11"/>
        <v>-192.29999999999995</v>
      </c>
      <c r="M43" s="62">
        <f t="shared" si="12"/>
        <v>0.8572171072171072</v>
      </c>
    </row>
    <row r="44" spans="1:13" s="21" customFormat="1" ht="40.5">
      <c r="A44" s="35" t="s">
        <v>89</v>
      </c>
      <c r="B44" s="18" t="s">
        <v>95</v>
      </c>
      <c r="C44" s="55">
        <v>17408</v>
      </c>
      <c r="D44" s="66">
        <f t="shared" si="8"/>
        <v>215.79999999999927</v>
      </c>
      <c r="E44" s="47">
        <v>17623.8</v>
      </c>
      <c r="F44" s="47">
        <v>10709.8</v>
      </c>
      <c r="G44" s="47">
        <v>7579.4</v>
      </c>
      <c r="H44" s="67">
        <f t="shared" si="13"/>
        <v>0.4300661605329157</v>
      </c>
      <c r="I44" s="62">
        <f t="shared" si="9"/>
        <v>0.7077069599805785</v>
      </c>
      <c r="J44" s="62">
        <f t="shared" si="10"/>
        <v>0.0035461810852407075</v>
      </c>
      <c r="K44" s="47">
        <v>7598.5</v>
      </c>
      <c r="L44" s="94">
        <f t="shared" si="11"/>
        <v>-19.100000000000364</v>
      </c>
      <c r="M44" s="62">
        <f t="shared" si="12"/>
        <v>0.9974863459893399</v>
      </c>
    </row>
    <row r="45" spans="1:13" s="21" customFormat="1" ht="40.5">
      <c r="A45" s="35" t="s">
        <v>90</v>
      </c>
      <c r="B45" s="18" t="s">
        <v>96</v>
      </c>
      <c r="C45" s="55">
        <v>99114.9</v>
      </c>
      <c r="D45" s="66">
        <f t="shared" si="8"/>
        <v>2016.2000000000116</v>
      </c>
      <c r="E45" s="47">
        <v>101131.1</v>
      </c>
      <c r="F45" s="47">
        <v>61500.7</v>
      </c>
      <c r="G45" s="47">
        <v>51809.3</v>
      </c>
      <c r="H45" s="67">
        <f t="shared" si="13"/>
        <v>0.5122983928781552</v>
      </c>
      <c r="I45" s="62">
        <f t="shared" si="9"/>
        <v>0.8424180537782497</v>
      </c>
      <c r="J45" s="62">
        <f t="shared" si="10"/>
        <v>0.02424006645638987</v>
      </c>
      <c r="K45" s="47">
        <v>47746.4</v>
      </c>
      <c r="L45" s="94">
        <f t="shared" si="11"/>
        <v>4062.9000000000015</v>
      </c>
      <c r="M45" s="62">
        <f t="shared" si="12"/>
        <v>1.0850933264078548</v>
      </c>
    </row>
    <row r="46" spans="1:13" s="21" customFormat="1" ht="27">
      <c r="A46" s="35" t="s">
        <v>91</v>
      </c>
      <c r="B46" s="18" t="s">
        <v>97</v>
      </c>
      <c r="C46" s="55">
        <v>27618.8</v>
      </c>
      <c r="D46" s="66">
        <f t="shared" si="8"/>
        <v>1388.9000000000015</v>
      </c>
      <c r="E46" s="47">
        <v>29007.7</v>
      </c>
      <c r="F46" s="47">
        <v>17542</v>
      </c>
      <c r="G46" s="47">
        <v>13481.1</v>
      </c>
      <c r="H46" s="67">
        <f t="shared" si="13"/>
        <v>0.4647421201956722</v>
      </c>
      <c r="I46" s="62">
        <f t="shared" si="9"/>
        <v>0.7685041614411128</v>
      </c>
      <c r="J46" s="62">
        <f t="shared" si="10"/>
        <v>0.006307415076158865</v>
      </c>
      <c r="K46" s="47">
        <v>13711.7</v>
      </c>
      <c r="L46" s="94">
        <f t="shared" si="11"/>
        <v>-230.60000000000036</v>
      </c>
      <c r="M46" s="62">
        <f t="shared" si="12"/>
        <v>0.9831822458192638</v>
      </c>
    </row>
    <row r="47" spans="1:13" s="21" customFormat="1" ht="13.5">
      <c r="A47" s="35" t="s">
        <v>92</v>
      </c>
      <c r="B47" s="18" t="s">
        <v>98</v>
      </c>
      <c r="C47" s="55">
        <v>1000</v>
      </c>
      <c r="D47" s="66">
        <f t="shared" si="8"/>
        <v>-125.29999999999995</v>
      </c>
      <c r="E47" s="47">
        <v>874.7</v>
      </c>
      <c r="F47" s="47">
        <v>0</v>
      </c>
      <c r="G47" s="47">
        <v>0</v>
      </c>
      <c r="H47" s="67">
        <f t="shared" si="13"/>
        <v>0</v>
      </c>
      <c r="I47" s="62"/>
      <c r="J47" s="62">
        <f t="shared" si="10"/>
        <v>0</v>
      </c>
      <c r="K47" s="47">
        <v>0</v>
      </c>
      <c r="L47" s="94">
        <f t="shared" si="11"/>
        <v>0</v>
      </c>
      <c r="M47" s="62"/>
    </row>
    <row r="48" spans="1:13" s="21" customFormat="1" ht="13.5">
      <c r="A48" s="35" t="s">
        <v>93</v>
      </c>
      <c r="B48" s="18" t="s">
        <v>99</v>
      </c>
      <c r="C48" s="55">
        <v>472225</v>
      </c>
      <c r="D48" s="66">
        <f t="shared" si="8"/>
        <v>-149364.3</v>
      </c>
      <c r="E48" s="47">
        <v>322860.7</v>
      </c>
      <c r="F48" s="47">
        <v>49344.9</v>
      </c>
      <c r="G48" s="47">
        <v>47685.5</v>
      </c>
      <c r="H48" s="67">
        <f t="shared" si="13"/>
        <v>0.147696824048266</v>
      </c>
      <c r="I48" s="62">
        <f t="shared" si="9"/>
        <v>0.9663713980573473</v>
      </c>
      <c r="J48" s="62">
        <f t="shared" si="10"/>
        <v>0.0223106602290743</v>
      </c>
      <c r="K48" s="47">
        <v>25364.9</v>
      </c>
      <c r="L48" s="94">
        <f t="shared" si="11"/>
        <v>22320.6</v>
      </c>
      <c r="M48" s="62">
        <f t="shared" si="12"/>
        <v>1.879979814625723</v>
      </c>
    </row>
    <row r="49" spans="1:13" s="21" customFormat="1" ht="27">
      <c r="A49" s="30" t="s">
        <v>24</v>
      </c>
      <c r="B49" s="22" t="s">
        <v>13</v>
      </c>
      <c r="C49" s="48">
        <f>C51</f>
        <v>0</v>
      </c>
      <c r="D49" s="48">
        <f t="shared" si="8"/>
        <v>0</v>
      </c>
      <c r="E49" s="48">
        <f>E51</f>
        <v>0</v>
      </c>
      <c r="F49" s="48">
        <f>F51</f>
        <v>0</v>
      </c>
      <c r="G49" s="48">
        <f>G51</f>
        <v>0</v>
      </c>
      <c r="H49" s="64"/>
      <c r="I49" s="65"/>
      <c r="J49" s="65">
        <f t="shared" si="10"/>
        <v>0</v>
      </c>
      <c r="K49" s="48">
        <f>K51</f>
        <v>6853.7</v>
      </c>
      <c r="L49" s="93">
        <f t="shared" si="11"/>
        <v>-6853.7</v>
      </c>
      <c r="M49" s="60">
        <f t="shared" si="12"/>
        <v>0</v>
      </c>
    </row>
    <row r="50" spans="1:13" s="21" customFormat="1" ht="13.5">
      <c r="A50" s="35"/>
      <c r="B50" s="18" t="s">
        <v>141</v>
      </c>
      <c r="C50" s="55"/>
      <c r="D50" s="66"/>
      <c r="E50" s="47"/>
      <c r="F50" s="47"/>
      <c r="G50" s="47"/>
      <c r="H50" s="67"/>
      <c r="I50" s="62"/>
      <c r="J50" s="62"/>
      <c r="K50" s="47"/>
      <c r="L50" s="94"/>
      <c r="M50" s="62"/>
    </row>
    <row r="51" spans="1:13" s="21" customFormat="1" ht="27">
      <c r="A51" s="35" t="s">
        <v>100</v>
      </c>
      <c r="B51" s="17" t="s">
        <v>175</v>
      </c>
      <c r="C51" s="47">
        <v>0</v>
      </c>
      <c r="D51" s="66">
        <f>E51-C51</f>
        <v>0</v>
      </c>
      <c r="E51" s="47">
        <v>0</v>
      </c>
      <c r="F51" s="47">
        <v>0</v>
      </c>
      <c r="G51" s="47">
        <v>0</v>
      </c>
      <c r="H51" s="67"/>
      <c r="I51" s="62"/>
      <c r="J51" s="62">
        <f>G51/$G$127</f>
        <v>0</v>
      </c>
      <c r="K51" s="47">
        <v>6853.7</v>
      </c>
      <c r="L51" s="94">
        <f t="shared" si="11"/>
        <v>-6853.7</v>
      </c>
      <c r="M51" s="62">
        <f>G51/K51</f>
        <v>0</v>
      </c>
    </row>
    <row r="52" spans="1:13" s="21" customFormat="1" ht="13.5">
      <c r="A52" s="30" t="s">
        <v>25</v>
      </c>
      <c r="B52" s="43" t="s">
        <v>14</v>
      </c>
      <c r="C52" s="48">
        <f>C58+C59+C60</f>
        <v>85472.2</v>
      </c>
      <c r="D52" s="48">
        <f>E52-C52</f>
        <v>3184.100000000006</v>
      </c>
      <c r="E52" s="48">
        <f>E58+E59+E60</f>
        <v>88656.3</v>
      </c>
      <c r="F52" s="48">
        <f>F58+F59+F60</f>
        <v>27731.9</v>
      </c>
      <c r="G52" s="48">
        <f>G58+G59+G60</f>
        <v>15095.3</v>
      </c>
      <c r="H52" s="64">
        <f t="shared" si="13"/>
        <v>0.17026765159385174</v>
      </c>
      <c r="I52" s="65">
        <f t="shared" si="9"/>
        <v>0.5443298151226565</v>
      </c>
      <c r="J52" s="65">
        <f>G52/$G$127</f>
        <v>0.007062652365099354</v>
      </c>
      <c r="K52" s="48">
        <f>K58+K59+K60</f>
        <v>14070.699999999999</v>
      </c>
      <c r="L52" s="93">
        <f t="shared" si="11"/>
        <v>1024.6000000000004</v>
      </c>
      <c r="M52" s="60">
        <f>G52/K52</f>
        <v>1.0728179834691949</v>
      </c>
    </row>
    <row r="53" spans="1:13" s="21" customFormat="1" ht="13.5">
      <c r="A53" s="35"/>
      <c r="B53" s="18" t="s">
        <v>141</v>
      </c>
      <c r="C53" s="47"/>
      <c r="D53" s="66"/>
      <c r="E53" s="47"/>
      <c r="F53" s="47"/>
      <c r="G53" s="47"/>
      <c r="H53" s="67"/>
      <c r="I53" s="62"/>
      <c r="J53" s="62"/>
      <c r="K53" s="47"/>
      <c r="L53" s="94"/>
      <c r="M53" s="62"/>
    </row>
    <row r="54" spans="1:13" s="21" customFormat="1" ht="27">
      <c r="A54" s="35"/>
      <c r="B54" s="88" t="s">
        <v>75</v>
      </c>
      <c r="C54" s="47">
        <v>2433</v>
      </c>
      <c r="D54" s="66">
        <f aca="true" t="shared" si="14" ref="D54:D61">E54-C54</f>
        <v>119.90000000000009</v>
      </c>
      <c r="E54" s="47">
        <v>2552.9</v>
      </c>
      <c r="F54" s="47">
        <v>292</v>
      </c>
      <c r="G54" s="47">
        <v>292</v>
      </c>
      <c r="H54" s="67">
        <f t="shared" si="13"/>
        <v>0.11437972501860628</v>
      </c>
      <c r="I54" s="62">
        <f t="shared" si="9"/>
        <v>1</v>
      </c>
      <c r="J54" s="62">
        <f aca="true" t="shared" si="15" ref="J54:J61">G54/$G$127</f>
        <v>0.00013661831766238576</v>
      </c>
      <c r="K54" s="47">
        <v>576.6</v>
      </c>
      <c r="L54" s="94">
        <f t="shared" si="11"/>
        <v>-284.6</v>
      </c>
      <c r="M54" s="62">
        <f aca="true" t="shared" si="16" ref="M54:M60">G54/K54</f>
        <v>0.5064169268123482</v>
      </c>
    </row>
    <row r="55" spans="1:13" s="21" customFormat="1" ht="13.5">
      <c r="A55" s="35"/>
      <c r="B55" s="89" t="s">
        <v>76</v>
      </c>
      <c r="C55" s="47">
        <v>12599.9</v>
      </c>
      <c r="D55" s="66">
        <f t="shared" si="14"/>
        <v>0</v>
      </c>
      <c r="E55" s="47">
        <v>12599.9</v>
      </c>
      <c r="F55" s="47">
        <v>6299.9</v>
      </c>
      <c r="G55" s="47">
        <v>255.4</v>
      </c>
      <c r="H55" s="67">
        <f t="shared" si="13"/>
        <v>0.020270002142874152</v>
      </c>
      <c r="I55" s="62">
        <f t="shared" si="9"/>
        <v>0.040540326036921225</v>
      </c>
      <c r="J55" s="62">
        <f t="shared" si="15"/>
        <v>0.00011949424085949768</v>
      </c>
      <c r="K55" s="47">
        <v>42</v>
      </c>
      <c r="L55" s="94">
        <f t="shared" si="11"/>
        <v>213.4</v>
      </c>
      <c r="M55" s="62">
        <f t="shared" si="16"/>
        <v>6.080952380952381</v>
      </c>
    </row>
    <row r="56" spans="1:13" s="21" customFormat="1" ht="13.5">
      <c r="A56" s="35"/>
      <c r="B56" s="90" t="s">
        <v>77</v>
      </c>
      <c r="C56" s="47">
        <v>11672.1</v>
      </c>
      <c r="D56" s="66">
        <f t="shared" si="14"/>
        <v>0</v>
      </c>
      <c r="E56" s="47">
        <v>11672.1</v>
      </c>
      <c r="F56" s="47">
        <v>5504.1</v>
      </c>
      <c r="G56" s="47">
        <v>1775.6</v>
      </c>
      <c r="H56" s="67">
        <f t="shared" si="13"/>
        <v>0.15212343965524625</v>
      </c>
      <c r="I56" s="62">
        <f t="shared" si="9"/>
        <v>0.3225958830689849</v>
      </c>
      <c r="J56" s="62">
        <f t="shared" si="15"/>
        <v>0.000830751660415521</v>
      </c>
      <c r="K56" s="47">
        <v>1092.3</v>
      </c>
      <c r="L56" s="94">
        <f t="shared" si="11"/>
        <v>683.3</v>
      </c>
      <c r="M56" s="62">
        <f t="shared" si="16"/>
        <v>1.6255607433855168</v>
      </c>
    </row>
    <row r="57" spans="1:13" s="21" customFormat="1" ht="13.5">
      <c r="A57" s="35"/>
      <c r="B57" s="89" t="s">
        <v>79</v>
      </c>
      <c r="C57" s="47">
        <v>30345.5</v>
      </c>
      <c r="D57" s="66">
        <f t="shared" si="14"/>
        <v>2284.0999999999985</v>
      </c>
      <c r="E57" s="47">
        <v>32629.6</v>
      </c>
      <c r="F57" s="47">
        <v>0</v>
      </c>
      <c r="G57" s="47">
        <v>0</v>
      </c>
      <c r="H57" s="67">
        <f t="shared" si="13"/>
        <v>0</v>
      </c>
      <c r="I57" s="62"/>
      <c r="J57" s="62">
        <f t="shared" si="15"/>
        <v>0</v>
      </c>
      <c r="K57" s="47">
        <v>0</v>
      </c>
      <c r="L57" s="94">
        <f t="shared" si="11"/>
        <v>0</v>
      </c>
      <c r="M57" s="62"/>
    </row>
    <row r="58" spans="1:13" s="21" customFormat="1" ht="13.5">
      <c r="A58" s="35" t="s">
        <v>101</v>
      </c>
      <c r="B58" s="95" t="s">
        <v>104</v>
      </c>
      <c r="C58" s="47">
        <v>2433</v>
      </c>
      <c r="D58" s="66">
        <f t="shared" si="14"/>
        <v>119.90000000000009</v>
      </c>
      <c r="E58" s="47">
        <v>2552.9</v>
      </c>
      <c r="F58" s="47">
        <v>292</v>
      </c>
      <c r="G58" s="47">
        <v>292</v>
      </c>
      <c r="H58" s="67">
        <f t="shared" si="13"/>
        <v>0.11437972501860628</v>
      </c>
      <c r="I58" s="62">
        <f t="shared" si="9"/>
        <v>1</v>
      </c>
      <c r="J58" s="62">
        <f t="shared" si="15"/>
        <v>0.00013661831766238576</v>
      </c>
      <c r="K58" s="47">
        <v>576.6</v>
      </c>
      <c r="L58" s="94">
        <f t="shared" si="11"/>
        <v>-284.6</v>
      </c>
      <c r="M58" s="62">
        <f t="shared" si="16"/>
        <v>0.5064169268123482</v>
      </c>
    </row>
    <row r="59" spans="1:13" s="21" customFormat="1" ht="13.5">
      <c r="A59" s="35" t="s">
        <v>102</v>
      </c>
      <c r="B59" s="95" t="s">
        <v>105</v>
      </c>
      <c r="C59" s="47">
        <v>54617.5</v>
      </c>
      <c r="D59" s="66">
        <f t="shared" si="14"/>
        <v>2284.0999999999985</v>
      </c>
      <c r="E59" s="47">
        <v>56901.6</v>
      </c>
      <c r="F59" s="47">
        <v>11804</v>
      </c>
      <c r="G59" s="47">
        <v>2031</v>
      </c>
      <c r="H59" s="67">
        <f t="shared" si="13"/>
        <v>0.035693196676367625</v>
      </c>
      <c r="I59" s="62">
        <f t="shared" si="9"/>
        <v>0.17206031853608947</v>
      </c>
      <c r="J59" s="62">
        <f t="shared" si="15"/>
        <v>0.0009502459012750188</v>
      </c>
      <c r="K59" s="47">
        <v>1134.3</v>
      </c>
      <c r="L59" s="94">
        <f t="shared" si="11"/>
        <v>896.7</v>
      </c>
      <c r="M59" s="62">
        <f t="shared" si="16"/>
        <v>1.7905316053953981</v>
      </c>
    </row>
    <row r="60" spans="1:13" s="21" customFormat="1" ht="13.5">
      <c r="A60" s="35" t="s">
        <v>103</v>
      </c>
      <c r="B60" s="95" t="s">
        <v>106</v>
      </c>
      <c r="C60" s="47">
        <v>28421.7</v>
      </c>
      <c r="D60" s="66">
        <f t="shared" si="14"/>
        <v>780.0999999999985</v>
      </c>
      <c r="E60" s="47">
        <v>29201.8</v>
      </c>
      <c r="F60" s="47">
        <v>15635.9</v>
      </c>
      <c r="G60" s="47">
        <v>12772.3</v>
      </c>
      <c r="H60" s="67">
        <f t="shared" si="13"/>
        <v>0.4373805724304666</v>
      </c>
      <c r="I60" s="62">
        <f t="shared" si="9"/>
        <v>0.8168573603054509</v>
      </c>
      <c r="J60" s="62">
        <f t="shared" si="15"/>
        <v>0.005975788146161951</v>
      </c>
      <c r="K60" s="47">
        <v>12359.8</v>
      </c>
      <c r="L60" s="94">
        <f t="shared" si="11"/>
        <v>412.5</v>
      </c>
      <c r="M60" s="62">
        <f t="shared" si="16"/>
        <v>1.0333743264454118</v>
      </c>
    </row>
    <row r="61" spans="1:13" s="21" customFormat="1" ht="13.5">
      <c r="A61" s="30" t="s">
        <v>26</v>
      </c>
      <c r="B61" s="42" t="s">
        <v>143</v>
      </c>
      <c r="C61" s="48">
        <f>C70+C71+C72</f>
        <v>91555.59999999999</v>
      </c>
      <c r="D61" s="48">
        <f t="shared" si="14"/>
        <v>33698.20000000001</v>
      </c>
      <c r="E61" s="48">
        <f>E70+E71+E72</f>
        <v>125253.8</v>
      </c>
      <c r="F61" s="48">
        <f>F70+F71+F72</f>
        <v>60686.5</v>
      </c>
      <c r="G61" s="48">
        <f>G70+G71+G72</f>
        <v>54222</v>
      </c>
      <c r="H61" s="64">
        <f t="shared" si="13"/>
        <v>0.43289704583813027</v>
      </c>
      <c r="I61" s="65">
        <f t="shared" si="9"/>
        <v>0.8934771324759213</v>
      </c>
      <c r="J61" s="65">
        <f t="shared" si="15"/>
        <v>0.025368898699622878</v>
      </c>
      <c r="K61" s="48">
        <f>K70+K71+K72</f>
        <v>88375.6</v>
      </c>
      <c r="L61" s="93">
        <f t="shared" si="11"/>
        <v>-34153.600000000006</v>
      </c>
      <c r="M61" s="60">
        <f t="shared" si="12"/>
        <v>0.6135403889761427</v>
      </c>
    </row>
    <row r="62" spans="1:13" s="21" customFormat="1" ht="13.5">
      <c r="A62" s="35"/>
      <c r="B62" s="18" t="s">
        <v>141</v>
      </c>
      <c r="C62" s="85"/>
      <c r="D62" s="66"/>
      <c r="E62" s="47"/>
      <c r="F62" s="47"/>
      <c r="G62" s="47"/>
      <c r="H62" s="67"/>
      <c r="I62" s="62"/>
      <c r="J62" s="62"/>
      <c r="K62" s="47"/>
      <c r="L62" s="94"/>
      <c r="M62" s="62"/>
    </row>
    <row r="63" spans="1:13" s="21" customFormat="1" ht="40.5">
      <c r="A63" s="35"/>
      <c r="B63" s="91" t="s">
        <v>172</v>
      </c>
      <c r="C63" s="85">
        <v>0</v>
      </c>
      <c r="D63" s="66">
        <f>E63-C63</f>
        <v>460.2</v>
      </c>
      <c r="E63" s="47">
        <v>460.2</v>
      </c>
      <c r="F63" s="47">
        <v>155.3</v>
      </c>
      <c r="G63" s="47">
        <v>155.3</v>
      </c>
      <c r="H63" s="67">
        <f>G63/E63*100%</f>
        <v>0.33746197305519343</v>
      </c>
      <c r="I63" s="62">
        <f>G63/F63*100%</f>
        <v>1</v>
      </c>
      <c r="J63" s="62">
        <f aca="true" t="shared" si="17" ref="J63:J73">G63/$G$127</f>
        <v>7.26603586745497E-05</v>
      </c>
      <c r="K63" s="47">
        <v>0</v>
      </c>
      <c r="L63" s="94">
        <f>G63-K63</f>
        <v>155.3</v>
      </c>
      <c r="M63" s="62"/>
    </row>
    <row r="64" spans="1:13" s="21" customFormat="1" ht="13.5">
      <c r="A64" s="35"/>
      <c r="B64" s="91" t="s">
        <v>78</v>
      </c>
      <c r="C64" s="85">
        <v>0</v>
      </c>
      <c r="D64" s="66">
        <f aca="true" t="shared" si="18" ref="D64:D72">E64-C64</f>
        <v>2315.8</v>
      </c>
      <c r="E64" s="47">
        <v>2315.8</v>
      </c>
      <c r="F64" s="47">
        <v>445.3</v>
      </c>
      <c r="G64" s="47">
        <v>445.3</v>
      </c>
      <c r="H64" s="67">
        <f t="shared" si="13"/>
        <v>0.19228776232835304</v>
      </c>
      <c r="I64" s="62">
        <f aca="true" t="shared" si="19" ref="I64:I71">G64/F64*100%</f>
        <v>1</v>
      </c>
      <c r="J64" s="62">
        <f t="shared" si="17"/>
        <v>0.0002083429344351383</v>
      </c>
      <c r="K64" s="47">
        <v>43858.7</v>
      </c>
      <c r="L64" s="94">
        <f t="shared" si="11"/>
        <v>-43413.399999999994</v>
      </c>
      <c r="M64" s="62">
        <f>G64/K64</f>
        <v>0.010153059712212174</v>
      </c>
    </row>
    <row r="65" spans="1:13" s="21" customFormat="1" ht="27">
      <c r="A65" s="35"/>
      <c r="B65" s="86" t="s">
        <v>170</v>
      </c>
      <c r="C65" s="85">
        <v>1086</v>
      </c>
      <c r="D65" s="66">
        <f t="shared" si="18"/>
        <v>102</v>
      </c>
      <c r="E65" s="47">
        <v>1188</v>
      </c>
      <c r="F65" s="47">
        <v>235.2</v>
      </c>
      <c r="G65" s="47">
        <v>235.2</v>
      </c>
      <c r="H65" s="67">
        <f t="shared" si="13"/>
        <v>0.19797979797979798</v>
      </c>
      <c r="I65" s="62">
        <f t="shared" si="19"/>
        <v>1</v>
      </c>
      <c r="J65" s="62">
        <f t="shared" si="17"/>
        <v>0.00011004324765134633</v>
      </c>
      <c r="K65" s="47">
        <v>213.5</v>
      </c>
      <c r="L65" s="94">
        <f t="shared" si="11"/>
        <v>21.69999999999999</v>
      </c>
      <c r="M65" s="62">
        <f>G65/K65</f>
        <v>1.101639344262295</v>
      </c>
    </row>
    <row r="66" spans="1:13" s="21" customFormat="1" ht="40.5">
      <c r="A66" s="35"/>
      <c r="B66" s="91" t="s">
        <v>164</v>
      </c>
      <c r="C66" s="85">
        <v>0</v>
      </c>
      <c r="D66" s="66">
        <f t="shared" si="18"/>
        <v>4957.5</v>
      </c>
      <c r="E66" s="47">
        <v>4957.5</v>
      </c>
      <c r="F66" s="47">
        <v>216.1</v>
      </c>
      <c r="G66" s="47">
        <v>216.1</v>
      </c>
      <c r="H66" s="67">
        <f t="shared" si="13"/>
        <v>0.043590519415027736</v>
      </c>
      <c r="I66" s="62">
        <f t="shared" si="19"/>
        <v>1</v>
      </c>
      <c r="J66" s="62">
        <f t="shared" si="17"/>
        <v>0.00010110691248918343</v>
      </c>
      <c r="K66" s="47">
        <v>6645.6</v>
      </c>
      <c r="L66" s="94">
        <f t="shared" si="11"/>
        <v>-6429.5</v>
      </c>
      <c r="M66" s="62">
        <f>G66/K66</f>
        <v>0.0325177561093054</v>
      </c>
    </row>
    <row r="67" spans="1:13" s="21" customFormat="1" ht="54">
      <c r="A67" s="35"/>
      <c r="B67" s="91" t="s">
        <v>171</v>
      </c>
      <c r="C67" s="85">
        <v>2000</v>
      </c>
      <c r="D67" s="66">
        <f t="shared" si="18"/>
        <v>0</v>
      </c>
      <c r="E67" s="47">
        <v>2000</v>
      </c>
      <c r="F67" s="47">
        <v>0</v>
      </c>
      <c r="G67" s="47">
        <v>0</v>
      </c>
      <c r="H67" s="67">
        <f t="shared" si="13"/>
        <v>0</v>
      </c>
      <c r="I67" s="62"/>
      <c r="J67" s="62">
        <f t="shared" si="17"/>
        <v>0</v>
      </c>
      <c r="K67" s="47">
        <v>900</v>
      </c>
      <c r="L67" s="94">
        <f t="shared" si="11"/>
        <v>-900</v>
      </c>
      <c r="M67" s="62">
        <f>G67/K67</f>
        <v>0</v>
      </c>
    </row>
    <row r="68" spans="1:13" s="21" customFormat="1" ht="54">
      <c r="A68" s="35"/>
      <c r="B68" s="91" t="s">
        <v>173</v>
      </c>
      <c r="C68" s="85">
        <v>51.2</v>
      </c>
      <c r="D68" s="66">
        <f t="shared" si="18"/>
        <v>6054.6</v>
      </c>
      <c r="E68" s="47">
        <v>6105.8</v>
      </c>
      <c r="F68" s="47">
        <v>1291.1</v>
      </c>
      <c r="G68" s="47">
        <v>1291.1</v>
      </c>
      <c r="H68" s="67">
        <f t="shared" si="13"/>
        <v>0.21145468243309637</v>
      </c>
      <c r="I68" s="62">
        <f t="shared" si="19"/>
        <v>1</v>
      </c>
      <c r="J68" s="62">
        <f t="shared" si="17"/>
        <v>0.0006040681847051583</v>
      </c>
      <c r="K68" s="47">
        <v>0</v>
      </c>
      <c r="L68" s="94">
        <f t="shared" si="11"/>
        <v>1291.1</v>
      </c>
      <c r="M68" s="62"/>
    </row>
    <row r="69" spans="1:13" s="21" customFormat="1" ht="40.5">
      <c r="A69" s="35"/>
      <c r="B69" s="106" t="s">
        <v>174</v>
      </c>
      <c r="C69" s="85">
        <v>0</v>
      </c>
      <c r="D69" s="66">
        <f t="shared" si="18"/>
        <v>16593</v>
      </c>
      <c r="E69" s="47">
        <v>16593</v>
      </c>
      <c r="F69" s="47">
        <v>15093</v>
      </c>
      <c r="G69" s="47">
        <v>15093</v>
      </c>
      <c r="H69" s="67">
        <f>G69/E69*100%</f>
        <v>0.9096004339179172</v>
      </c>
      <c r="I69" s="62">
        <f t="shared" si="19"/>
        <v>1</v>
      </c>
      <c r="J69" s="62">
        <f t="shared" si="17"/>
        <v>0.007061576261912289</v>
      </c>
      <c r="K69" s="47">
        <v>0</v>
      </c>
      <c r="L69" s="94">
        <f>G69-K69</f>
        <v>15093</v>
      </c>
      <c r="M69" s="62"/>
    </row>
    <row r="70" spans="1:13" s="21" customFormat="1" ht="13.5">
      <c r="A70" s="35" t="s">
        <v>107</v>
      </c>
      <c r="B70" s="88" t="s">
        <v>110</v>
      </c>
      <c r="C70" s="85">
        <v>1086</v>
      </c>
      <c r="D70" s="66">
        <f t="shared" si="18"/>
        <v>7835.5</v>
      </c>
      <c r="E70" s="47">
        <v>8921.5</v>
      </c>
      <c r="F70" s="47">
        <v>1051.9</v>
      </c>
      <c r="G70" s="47">
        <v>1051.9</v>
      </c>
      <c r="H70" s="67">
        <f t="shared" si="13"/>
        <v>0.11790618169590317</v>
      </c>
      <c r="I70" s="62">
        <f t="shared" si="19"/>
        <v>1</v>
      </c>
      <c r="J70" s="62">
        <f t="shared" si="17"/>
        <v>0.0004921534532502178</v>
      </c>
      <c r="K70" s="47">
        <v>50717.8</v>
      </c>
      <c r="L70" s="94">
        <f t="shared" si="11"/>
        <v>-49665.9</v>
      </c>
      <c r="M70" s="62">
        <f t="shared" si="12"/>
        <v>0.020740252928951965</v>
      </c>
    </row>
    <row r="71" spans="1:13" s="21" customFormat="1" ht="13.5">
      <c r="A71" s="35" t="s">
        <v>108</v>
      </c>
      <c r="B71" s="88" t="s">
        <v>111</v>
      </c>
      <c r="C71" s="85">
        <v>2051.2</v>
      </c>
      <c r="D71" s="66">
        <f t="shared" si="18"/>
        <v>6054.6</v>
      </c>
      <c r="E71" s="47">
        <v>8105.8</v>
      </c>
      <c r="F71" s="47">
        <v>1291.1</v>
      </c>
      <c r="G71" s="47">
        <v>1291.1</v>
      </c>
      <c r="H71" s="67">
        <f t="shared" si="13"/>
        <v>0.15928100866046532</v>
      </c>
      <c r="I71" s="62">
        <f t="shared" si="19"/>
        <v>1</v>
      </c>
      <c r="J71" s="62">
        <f t="shared" si="17"/>
        <v>0.0006040681847051583</v>
      </c>
      <c r="K71" s="47">
        <v>1516.4</v>
      </c>
      <c r="L71" s="94">
        <f t="shared" si="11"/>
        <v>-225.30000000000018</v>
      </c>
      <c r="M71" s="62">
        <f t="shared" si="12"/>
        <v>0.8514244262727512</v>
      </c>
    </row>
    <row r="72" spans="1:13" s="21" customFormat="1" ht="13.5">
      <c r="A72" s="35" t="s">
        <v>109</v>
      </c>
      <c r="B72" s="88" t="s">
        <v>112</v>
      </c>
      <c r="C72" s="85">
        <v>88418.4</v>
      </c>
      <c r="D72" s="66">
        <f t="shared" si="18"/>
        <v>19808.100000000006</v>
      </c>
      <c r="E72" s="47">
        <v>108226.5</v>
      </c>
      <c r="F72" s="47">
        <v>58343.5</v>
      </c>
      <c r="G72" s="47">
        <v>51879</v>
      </c>
      <c r="H72" s="67">
        <f t="shared" si="13"/>
        <v>0.47935579548447005</v>
      </c>
      <c r="I72" s="62">
        <f t="shared" si="9"/>
        <v>0.8891993109772297</v>
      </c>
      <c r="J72" s="62">
        <f t="shared" si="17"/>
        <v>0.0242726770616675</v>
      </c>
      <c r="K72" s="47">
        <v>36141.4</v>
      </c>
      <c r="L72" s="94">
        <f t="shared" si="11"/>
        <v>15737.599999999999</v>
      </c>
      <c r="M72" s="62">
        <f t="shared" si="12"/>
        <v>1.4354452234833182</v>
      </c>
    </row>
    <row r="73" spans="1:13" s="21" customFormat="1" ht="13.5">
      <c r="A73" s="30" t="s">
        <v>27</v>
      </c>
      <c r="B73" s="42" t="s">
        <v>144</v>
      </c>
      <c r="C73" s="48">
        <f>C80+C81+C82+C83+C84</f>
        <v>3689093.2</v>
      </c>
      <c r="D73" s="48">
        <f>E73-C73</f>
        <v>199675.8999999999</v>
      </c>
      <c r="E73" s="48">
        <f>E80+E81+E82+E83+E84</f>
        <v>3888769.1</v>
      </c>
      <c r="F73" s="48">
        <f>F80+F81+F82+F83+F84</f>
        <v>1599256.7999999998</v>
      </c>
      <c r="G73" s="48">
        <f>G80+G81+G82+G83+G84</f>
        <v>1599232.6999999997</v>
      </c>
      <c r="H73" s="64">
        <f t="shared" si="13"/>
        <v>0.4112439332024109</v>
      </c>
      <c r="I73" s="65">
        <f t="shared" si="9"/>
        <v>0.9999849305002173</v>
      </c>
      <c r="J73" s="65">
        <f t="shared" si="17"/>
        <v>0.7482345240571056</v>
      </c>
      <c r="K73" s="48">
        <f>K80+K81+K82+K83+K84</f>
        <v>1576687.2000000002</v>
      </c>
      <c r="L73" s="93">
        <f t="shared" si="11"/>
        <v>22545.499999999534</v>
      </c>
      <c r="M73" s="60">
        <f t="shared" si="12"/>
        <v>1.014299285235524</v>
      </c>
    </row>
    <row r="74" spans="1:13" s="21" customFormat="1" ht="13.5">
      <c r="A74" s="35"/>
      <c r="B74" s="18" t="s">
        <v>141</v>
      </c>
      <c r="C74" s="56"/>
      <c r="D74" s="66"/>
      <c r="E74" s="47"/>
      <c r="F74" s="47"/>
      <c r="G74" s="47"/>
      <c r="H74" s="67"/>
      <c r="I74" s="62"/>
      <c r="J74" s="62"/>
      <c r="K74" s="47"/>
      <c r="L74" s="94"/>
      <c r="M74" s="62"/>
    </row>
    <row r="75" spans="1:13" s="21" customFormat="1" ht="13.5">
      <c r="A75" s="35"/>
      <c r="B75" s="97" t="s">
        <v>150</v>
      </c>
      <c r="C75" s="56">
        <v>2608100</v>
      </c>
      <c r="D75" s="66">
        <f aca="true" t="shared" si="20" ref="D75:D85">E75-C75</f>
        <v>32557.799999999814</v>
      </c>
      <c r="E75" s="47">
        <v>2640657.8</v>
      </c>
      <c r="F75" s="47">
        <v>1262461.4</v>
      </c>
      <c r="G75" s="47">
        <v>1262461.3</v>
      </c>
      <c r="H75" s="67">
        <f t="shared" si="13"/>
        <v>0.47808591480501567</v>
      </c>
      <c r="I75" s="62">
        <f t="shared" si="9"/>
        <v>0.9999999207896575</v>
      </c>
      <c r="J75" s="62">
        <f aca="true" t="shared" si="21" ref="J75:J85">G75/$G$127</f>
        <v>0.5906689689036592</v>
      </c>
      <c r="K75" s="47">
        <v>1180658.1</v>
      </c>
      <c r="L75" s="94">
        <f t="shared" si="11"/>
        <v>81803.19999999995</v>
      </c>
      <c r="M75" s="62">
        <f t="shared" si="12"/>
        <v>1.0692861040804276</v>
      </c>
    </row>
    <row r="76" spans="1:13" s="21" customFormat="1" ht="13.5">
      <c r="A76" s="35"/>
      <c r="B76" s="97" t="s">
        <v>151</v>
      </c>
      <c r="C76" s="56">
        <v>234146.8</v>
      </c>
      <c r="D76" s="66">
        <f t="shared" si="20"/>
        <v>0</v>
      </c>
      <c r="E76" s="47">
        <v>234146.8</v>
      </c>
      <c r="F76" s="47">
        <v>78501.7</v>
      </c>
      <c r="G76" s="47">
        <v>78501.7</v>
      </c>
      <c r="H76" s="67">
        <f t="shared" si="13"/>
        <v>0.3352670205187515</v>
      </c>
      <c r="I76" s="62">
        <f t="shared" si="9"/>
        <v>1</v>
      </c>
      <c r="J76" s="62">
        <f t="shared" si="21"/>
        <v>0.03672866502615516</v>
      </c>
      <c r="K76" s="47">
        <v>123067.8</v>
      </c>
      <c r="L76" s="94">
        <f t="shared" si="11"/>
        <v>-44566.100000000006</v>
      </c>
      <c r="M76" s="62">
        <f t="shared" si="12"/>
        <v>0.6378735948802204</v>
      </c>
    </row>
    <row r="77" spans="1:13" s="21" customFormat="1" ht="40.5">
      <c r="A77" s="35"/>
      <c r="B77" s="97" t="s">
        <v>152</v>
      </c>
      <c r="C77" s="56">
        <v>32266.5</v>
      </c>
      <c r="D77" s="66">
        <f t="shared" si="20"/>
        <v>22330.199999999997</v>
      </c>
      <c r="E77" s="47">
        <v>54596.7</v>
      </c>
      <c r="F77" s="47">
        <v>7239.8</v>
      </c>
      <c r="G77" s="47">
        <v>7239.8</v>
      </c>
      <c r="H77" s="67">
        <f t="shared" si="13"/>
        <v>0.1326050841900701</v>
      </c>
      <c r="I77" s="62">
        <f t="shared" si="9"/>
        <v>1</v>
      </c>
      <c r="J77" s="62">
        <f t="shared" si="21"/>
        <v>0.0033872921103155493</v>
      </c>
      <c r="K77" s="47">
        <v>10082.6</v>
      </c>
      <c r="L77" s="94">
        <f t="shared" si="11"/>
        <v>-2842.8</v>
      </c>
      <c r="M77" s="62">
        <f t="shared" si="12"/>
        <v>0.7180489159542182</v>
      </c>
    </row>
    <row r="78" spans="1:13" s="21" customFormat="1" ht="54">
      <c r="A78" s="35"/>
      <c r="B78" s="97" t="s">
        <v>153</v>
      </c>
      <c r="C78" s="56">
        <v>711119</v>
      </c>
      <c r="D78" s="66">
        <f t="shared" si="20"/>
        <v>22238.400000000023</v>
      </c>
      <c r="E78" s="47">
        <v>733357.4</v>
      </c>
      <c r="F78" s="47">
        <v>197494</v>
      </c>
      <c r="G78" s="47">
        <v>197494</v>
      </c>
      <c r="H78" s="67">
        <f t="shared" si="13"/>
        <v>0.2693011620255008</v>
      </c>
      <c r="I78" s="62">
        <f t="shared" si="9"/>
        <v>1</v>
      </c>
      <c r="J78" s="62">
        <f t="shared" si="21"/>
        <v>0.09240170557676443</v>
      </c>
      <c r="K78" s="47">
        <v>231205.5</v>
      </c>
      <c r="L78" s="94">
        <f t="shared" si="11"/>
        <v>-33711.5</v>
      </c>
      <c r="M78" s="62">
        <f t="shared" si="12"/>
        <v>0.8541924824452706</v>
      </c>
    </row>
    <row r="79" spans="1:13" s="21" customFormat="1" ht="40.5">
      <c r="A79" s="35"/>
      <c r="B79" s="97" t="s">
        <v>154</v>
      </c>
      <c r="C79" s="56">
        <v>32112.6</v>
      </c>
      <c r="D79" s="66">
        <f t="shared" si="20"/>
        <v>6547.5999999999985</v>
      </c>
      <c r="E79" s="47">
        <v>38660.2</v>
      </c>
      <c r="F79" s="47">
        <v>20823.7</v>
      </c>
      <c r="G79" s="47">
        <v>20823.7</v>
      </c>
      <c r="H79" s="67">
        <f t="shared" si="13"/>
        <v>0.5386340474182751</v>
      </c>
      <c r="I79" s="62">
        <f t="shared" si="9"/>
        <v>1</v>
      </c>
      <c r="J79" s="62">
        <f t="shared" si="21"/>
        <v>0.009742804320226789</v>
      </c>
      <c r="K79" s="47">
        <v>16707.1</v>
      </c>
      <c r="L79" s="94">
        <f t="shared" si="11"/>
        <v>4116.600000000002</v>
      </c>
      <c r="M79" s="62">
        <f t="shared" si="12"/>
        <v>1.2463982378749157</v>
      </c>
    </row>
    <row r="80" spans="1:13" s="21" customFormat="1" ht="13.5">
      <c r="A80" s="35" t="s">
        <v>113</v>
      </c>
      <c r="B80" s="44" t="s">
        <v>118</v>
      </c>
      <c r="C80" s="56">
        <v>1301953.2</v>
      </c>
      <c r="D80" s="66">
        <f t="shared" si="20"/>
        <v>63975.10000000009</v>
      </c>
      <c r="E80" s="47">
        <v>1365928.3</v>
      </c>
      <c r="F80" s="47">
        <v>497167.7</v>
      </c>
      <c r="G80" s="47">
        <v>497167.7</v>
      </c>
      <c r="H80" s="67">
        <f t="shared" si="13"/>
        <v>0.36397788961543587</v>
      </c>
      <c r="I80" s="62">
        <f t="shared" si="9"/>
        <v>1</v>
      </c>
      <c r="J80" s="62">
        <f t="shared" si="21"/>
        <v>0.23261032455506064</v>
      </c>
      <c r="K80" s="47">
        <v>416939.8</v>
      </c>
      <c r="L80" s="94">
        <f t="shared" si="11"/>
        <v>80227.90000000002</v>
      </c>
      <c r="M80" s="62">
        <f t="shared" si="12"/>
        <v>1.1924208243012542</v>
      </c>
    </row>
    <row r="81" spans="1:13" s="21" customFormat="1" ht="13.5">
      <c r="A81" s="35" t="s">
        <v>114</v>
      </c>
      <c r="B81" s="44" t="s">
        <v>119</v>
      </c>
      <c r="C81" s="56">
        <v>2035788.1</v>
      </c>
      <c r="D81" s="66">
        <f t="shared" si="20"/>
        <v>126775.8999999999</v>
      </c>
      <c r="E81" s="47">
        <v>2162564</v>
      </c>
      <c r="F81" s="47">
        <v>956024.2</v>
      </c>
      <c r="G81" s="47">
        <v>956024.2</v>
      </c>
      <c r="H81" s="67">
        <f t="shared" si="13"/>
        <v>0.442079032111882</v>
      </c>
      <c r="I81" s="62">
        <f t="shared" si="9"/>
        <v>1</v>
      </c>
      <c r="J81" s="62">
        <f t="shared" si="21"/>
        <v>0.4472959515360555</v>
      </c>
      <c r="K81" s="47">
        <v>961832.2</v>
      </c>
      <c r="L81" s="94">
        <f t="shared" si="11"/>
        <v>-5808</v>
      </c>
      <c r="M81" s="62">
        <f t="shared" si="12"/>
        <v>0.993961524681748</v>
      </c>
    </row>
    <row r="82" spans="1:13" s="21" customFormat="1" ht="13.5">
      <c r="A82" s="35" t="s">
        <v>115</v>
      </c>
      <c r="B82" s="44" t="s">
        <v>120</v>
      </c>
      <c r="C82" s="56">
        <v>278152.2</v>
      </c>
      <c r="D82" s="66">
        <f t="shared" si="20"/>
        <v>-1485.5</v>
      </c>
      <c r="E82" s="47">
        <v>276666.7</v>
      </c>
      <c r="F82" s="47">
        <v>114361.7</v>
      </c>
      <c r="G82" s="47">
        <v>114361.7</v>
      </c>
      <c r="H82" s="67">
        <f t="shared" si="13"/>
        <v>0.41335549236680813</v>
      </c>
      <c r="I82" s="62">
        <f t="shared" si="9"/>
        <v>1</v>
      </c>
      <c r="J82" s="62">
        <f t="shared" si="21"/>
        <v>0.05350651732537829</v>
      </c>
      <c r="K82" s="47">
        <v>166763.1</v>
      </c>
      <c r="L82" s="94">
        <f t="shared" si="11"/>
        <v>-52401.40000000001</v>
      </c>
      <c r="M82" s="62">
        <f t="shared" si="12"/>
        <v>0.6857734115041036</v>
      </c>
    </row>
    <row r="83" spans="1:13" s="21" customFormat="1" ht="13.5">
      <c r="A83" s="35" t="s">
        <v>116</v>
      </c>
      <c r="B83" s="44" t="s">
        <v>121</v>
      </c>
      <c r="C83" s="56">
        <v>12239.1</v>
      </c>
      <c r="D83" s="66">
        <f t="shared" si="20"/>
        <v>9733.1</v>
      </c>
      <c r="E83" s="47">
        <v>21972.2</v>
      </c>
      <c r="F83" s="47">
        <v>6899.7</v>
      </c>
      <c r="G83" s="47">
        <v>6899.7</v>
      </c>
      <c r="H83" s="67">
        <f t="shared" si="13"/>
        <v>0.3140195337744969</v>
      </c>
      <c r="I83" s="62">
        <f t="shared" si="9"/>
        <v>1</v>
      </c>
      <c r="J83" s="62">
        <f t="shared" si="21"/>
        <v>0.0032281691999149417</v>
      </c>
      <c r="K83" s="47">
        <v>6311</v>
      </c>
      <c r="L83" s="94">
        <f t="shared" si="11"/>
        <v>588.6999999999998</v>
      </c>
      <c r="M83" s="62">
        <f t="shared" si="12"/>
        <v>1.0932815718586595</v>
      </c>
    </row>
    <row r="84" spans="1:13" s="21" customFormat="1" ht="13.5">
      <c r="A84" s="35" t="s">
        <v>117</v>
      </c>
      <c r="B84" s="44" t="s">
        <v>122</v>
      </c>
      <c r="C84" s="56">
        <v>60960.6</v>
      </c>
      <c r="D84" s="66">
        <f t="shared" si="20"/>
        <v>677.3000000000029</v>
      </c>
      <c r="E84" s="47">
        <v>61637.9</v>
      </c>
      <c r="F84" s="47">
        <v>24803.5</v>
      </c>
      <c r="G84" s="47">
        <v>24779.4</v>
      </c>
      <c r="H84" s="67">
        <f t="shared" si="13"/>
        <v>0.40201564297291115</v>
      </c>
      <c r="I84" s="62">
        <f t="shared" si="9"/>
        <v>0.9990283629326507</v>
      </c>
      <c r="J84" s="62">
        <f t="shared" si="21"/>
        <v>0.011593561440696308</v>
      </c>
      <c r="K84" s="47">
        <v>24841.1</v>
      </c>
      <c r="L84" s="94">
        <f t="shared" si="11"/>
        <v>-61.69999999999709</v>
      </c>
      <c r="M84" s="62">
        <f t="shared" si="12"/>
        <v>0.9975162130501468</v>
      </c>
    </row>
    <row r="85" spans="1:13" s="21" customFormat="1" ht="13.5">
      <c r="A85" s="30" t="s">
        <v>28</v>
      </c>
      <c r="B85" s="42" t="s">
        <v>145</v>
      </c>
      <c r="C85" s="48">
        <f>C92+C93</f>
        <v>266732.2</v>
      </c>
      <c r="D85" s="48">
        <f t="shared" si="20"/>
        <v>3970.7000000000116</v>
      </c>
      <c r="E85" s="48">
        <f>E92+E93</f>
        <v>270702.9</v>
      </c>
      <c r="F85" s="48">
        <f>F92+F93</f>
        <v>118207.09999999999</v>
      </c>
      <c r="G85" s="48">
        <f>G92+G93</f>
        <v>117617.4</v>
      </c>
      <c r="H85" s="64">
        <f t="shared" si="13"/>
        <v>0.4344888806141345</v>
      </c>
      <c r="I85" s="65">
        <f t="shared" si="9"/>
        <v>0.9950112979677194</v>
      </c>
      <c r="J85" s="65">
        <f t="shared" si="21"/>
        <v>0.0550297647802188</v>
      </c>
      <c r="K85" s="48">
        <f>K92+K93</f>
        <v>115997</v>
      </c>
      <c r="L85" s="93">
        <f t="shared" si="11"/>
        <v>1620.3999999999942</v>
      </c>
      <c r="M85" s="60">
        <f t="shared" si="12"/>
        <v>1.0139693267929342</v>
      </c>
    </row>
    <row r="86" spans="1:13" s="21" customFormat="1" ht="13.5">
      <c r="A86" s="35"/>
      <c r="B86" s="18" t="s">
        <v>141</v>
      </c>
      <c r="C86" s="56"/>
      <c r="D86" s="66"/>
      <c r="E86" s="47"/>
      <c r="F86" s="47"/>
      <c r="G86" s="47"/>
      <c r="H86" s="67"/>
      <c r="I86" s="62"/>
      <c r="J86" s="62"/>
      <c r="K86" s="47"/>
      <c r="L86" s="94"/>
      <c r="M86" s="62"/>
    </row>
    <row r="87" spans="1:13" s="21" customFormat="1" ht="13.5">
      <c r="A87" s="35"/>
      <c r="B87" s="97" t="s">
        <v>150</v>
      </c>
      <c r="C87" s="56">
        <v>228214.2</v>
      </c>
      <c r="D87" s="66">
        <f aca="true" t="shared" si="22" ref="D87:D94">E87-C87</f>
        <v>-94</v>
      </c>
      <c r="E87" s="47">
        <v>228120.2</v>
      </c>
      <c r="F87" s="47">
        <v>100175.2</v>
      </c>
      <c r="G87" s="47">
        <v>99589.8</v>
      </c>
      <c r="H87" s="67">
        <f t="shared" si="13"/>
        <v>0.43656721324985687</v>
      </c>
      <c r="I87" s="62">
        <f t="shared" si="9"/>
        <v>0.9941562382705501</v>
      </c>
      <c r="J87" s="62">
        <f aca="true" t="shared" si="23" ref="J87:J94">G87/$G$127</f>
        <v>0.04659517442579954</v>
      </c>
      <c r="K87" s="47">
        <v>97827.8</v>
      </c>
      <c r="L87" s="94">
        <f t="shared" si="11"/>
        <v>1762</v>
      </c>
      <c r="M87" s="62">
        <f t="shared" si="12"/>
        <v>1.0180112401587278</v>
      </c>
    </row>
    <row r="88" spans="1:13" s="21" customFormat="1" ht="13.5">
      <c r="A88" s="35"/>
      <c r="B88" s="97" t="s">
        <v>151</v>
      </c>
      <c r="C88" s="56">
        <v>15023.5</v>
      </c>
      <c r="D88" s="66">
        <f t="shared" si="22"/>
        <v>-241.39999999999964</v>
      </c>
      <c r="E88" s="47">
        <v>14782.1</v>
      </c>
      <c r="F88" s="47">
        <v>6339.6</v>
      </c>
      <c r="G88" s="47">
        <v>6339.6</v>
      </c>
      <c r="H88" s="67">
        <f t="shared" si="13"/>
        <v>0.428870052292976</v>
      </c>
      <c r="I88" s="62">
        <f t="shared" si="9"/>
        <v>1</v>
      </c>
      <c r="J88" s="62">
        <f t="shared" si="23"/>
        <v>0.0029661146803166465</v>
      </c>
      <c r="K88" s="47">
        <v>9367.5</v>
      </c>
      <c r="L88" s="94">
        <f t="shared" si="11"/>
        <v>-3027.8999999999996</v>
      </c>
      <c r="M88" s="62">
        <f t="shared" si="12"/>
        <v>0.676765412329864</v>
      </c>
    </row>
    <row r="89" spans="1:13" s="21" customFormat="1" ht="40.5">
      <c r="A89" s="35"/>
      <c r="B89" s="97" t="s">
        <v>152</v>
      </c>
      <c r="C89" s="56">
        <v>438.8</v>
      </c>
      <c r="D89" s="66">
        <f t="shared" si="22"/>
        <v>1929.6000000000001</v>
      </c>
      <c r="E89" s="47">
        <v>2368.4</v>
      </c>
      <c r="F89" s="47">
        <v>255</v>
      </c>
      <c r="G89" s="47">
        <v>255</v>
      </c>
      <c r="H89" s="67">
        <f t="shared" si="13"/>
        <v>0.10766762371221077</v>
      </c>
      <c r="I89" s="62">
        <f t="shared" si="9"/>
        <v>1</v>
      </c>
      <c r="J89" s="62">
        <f t="shared" si="23"/>
        <v>0.00011930709247913824</v>
      </c>
      <c r="K89" s="47">
        <v>755.1</v>
      </c>
      <c r="L89" s="94">
        <f t="shared" si="11"/>
        <v>-500.1</v>
      </c>
      <c r="M89" s="62">
        <f>G89/K89</f>
        <v>0.3377036154151768</v>
      </c>
    </row>
    <row r="90" spans="1:13" s="21" customFormat="1" ht="54">
      <c r="A90" s="35"/>
      <c r="B90" s="97" t="s">
        <v>155</v>
      </c>
      <c r="C90" s="56">
        <v>470.1</v>
      </c>
      <c r="D90" s="66">
        <f t="shared" si="22"/>
        <v>1304.9</v>
      </c>
      <c r="E90" s="47">
        <v>1775</v>
      </c>
      <c r="F90" s="47">
        <v>432</v>
      </c>
      <c r="G90" s="47">
        <v>432</v>
      </c>
      <c r="H90" s="67">
        <f t="shared" si="13"/>
        <v>0.24338028169014084</v>
      </c>
      <c r="I90" s="62">
        <f t="shared" si="9"/>
        <v>1</v>
      </c>
      <c r="J90" s="62">
        <f t="shared" si="23"/>
        <v>0.00020212025078818714</v>
      </c>
      <c r="K90" s="47">
        <v>637.2</v>
      </c>
      <c r="L90" s="94">
        <f t="shared" si="11"/>
        <v>-205.20000000000005</v>
      </c>
      <c r="M90" s="62">
        <f>G90/K90</f>
        <v>0.6779661016949152</v>
      </c>
    </row>
    <row r="91" spans="1:13" s="21" customFormat="1" ht="27">
      <c r="A91" s="35"/>
      <c r="B91" s="97" t="s">
        <v>156</v>
      </c>
      <c r="C91" s="56">
        <v>110</v>
      </c>
      <c r="D91" s="66">
        <f t="shared" si="22"/>
        <v>2.4000000000000057</v>
      </c>
      <c r="E91" s="47">
        <v>112.4</v>
      </c>
      <c r="F91" s="47">
        <v>6.9</v>
      </c>
      <c r="G91" s="47">
        <v>2.5</v>
      </c>
      <c r="H91" s="67">
        <f t="shared" si="13"/>
        <v>0.022241992882562275</v>
      </c>
      <c r="I91" s="62">
        <f t="shared" si="9"/>
        <v>0.36231884057971014</v>
      </c>
      <c r="J91" s="62">
        <f t="shared" si="23"/>
        <v>1.1696773772464533E-06</v>
      </c>
      <c r="K91" s="47">
        <v>53.4</v>
      </c>
      <c r="L91" s="94">
        <f t="shared" si="11"/>
        <v>-50.9</v>
      </c>
      <c r="M91" s="62">
        <f t="shared" si="12"/>
        <v>0.04681647940074907</v>
      </c>
    </row>
    <row r="92" spans="1:13" s="21" customFormat="1" ht="13.5">
      <c r="A92" s="35" t="s">
        <v>123</v>
      </c>
      <c r="B92" s="44" t="s">
        <v>125</v>
      </c>
      <c r="C92" s="56">
        <v>164982.5</v>
      </c>
      <c r="D92" s="66">
        <f t="shared" si="22"/>
        <v>3917.7000000000116</v>
      </c>
      <c r="E92" s="47">
        <v>168900.2</v>
      </c>
      <c r="F92" s="47">
        <v>75250.4</v>
      </c>
      <c r="G92" s="47">
        <v>75250.4</v>
      </c>
      <c r="H92" s="67">
        <f t="shared" si="13"/>
        <v>0.44553174004530477</v>
      </c>
      <c r="I92" s="62">
        <f t="shared" si="9"/>
        <v>1</v>
      </c>
      <c r="J92" s="62">
        <f t="shared" si="23"/>
        <v>0.0352074762034986</v>
      </c>
      <c r="K92" s="47">
        <v>81154.7</v>
      </c>
      <c r="L92" s="94">
        <f t="shared" si="11"/>
        <v>-5904.300000000003</v>
      </c>
      <c r="M92" s="62">
        <f t="shared" si="12"/>
        <v>0.9272463578819218</v>
      </c>
    </row>
    <row r="93" spans="1:13" s="21" customFormat="1" ht="13.5">
      <c r="A93" s="35" t="s">
        <v>124</v>
      </c>
      <c r="B93" s="44" t="s">
        <v>126</v>
      </c>
      <c r="C93" s="56">
        <v>101749.7</v>
      </c>
      <c r="D93" s="66">
        <f t="shared" si="22"/>
        <v>53</v>
      </c>
      <c r="E93" s="47">
        <v>101802.7</v>
      </c>
      <c r="F93" s="47">
        <v>42956.7</v>
      </c>
      <c r="G93" s="47">
        <v>42367</v>
      </c>
      <c r="H93" s="67">
        <f t="shared" si="13"/>
        <v>0.41616774407751467</v>
      </c>
      <c r="I93" s="62">
        <f t="shared" si="9"/>
        <v>0.9862722229593988</v>
      </c>
      <c r="J93" s="62">
        <f t="shared" si="23"/>
        <v>0.019822288576720196</v>
      </c>
      <c r="K93" s="47">
        <v>34842.3</v>
      </c>
      <c r="L93" s="94">
        <f t="shared" si="11"/>
        <v>7524.699999999997</v>
      </c>
      <c r="M93" s="62">
        <f t="shared" si="12"/>
        <v>1.2159645029174306</v>
      </c>
    </row>
    <row r="94" spans="1:13" s="21" customFormat="1" ht="13.5">
      <c r="A94" s="30" t="s">
        <v>29</v>
      </c>
      <c r="B94" s="42" t="s">
        <v>53</v>
      </c>
      <c r="C94" s="48">
        <f>C104+C105+C106</f>
        <v>216426</v>
      </c>
      <c r="D94" s="48">
        <f t="shared" si="22"/>
        <v>-1012.1000000000058</v>
      </c>
      <c r="E94" s="48">
        <f>E104+E105+E106</f>
        <v>215413.9</v>
      </c>
      <c r="F94" s="48">
        <f>F104+F105+F106</f>
        <v>119913.1</v>
      </c>
      <c r="G94" s="48">
        <f>G104+G105+G106</f>
        <v>119896.20000000001</v>
      </c>
      <c r="H94" s="64">
        <f t="shared" si="13"/>
        <v>0.5565852528550851</v>
      </c>
      <c r="I94" s="65">
        <f t="shared" si="9"/>
        <v>0.9998590646059522</v>
      </c>
      <c r="J94" s="65">
        <f t="shared" si="23"/>
        <v>0.05609594910312649</v>
      </c>
      <c r="K94" s="48">
        <f>K104+K105+K106</f>
        <v>122521.9</v>
      </c>
      <c r="L94" s="93">
        <f t="shared" si="11"/>
        <v>-2625.6999999999825</v>
      </c>
      <c r="M94" s="60">
        <f t="shared" si="12"/>
        <v>0.9785695455261469</v>
      </c>
    </row>
    <row r="95" spans="1:13" s="21" customFormat="1" ht="13.5">
      <c r="A95" s="35"/>
      <c r="B95" s="18" t="s">
        <v>141</v>
      </c>
      <c r="C95" s="56"/>
      <c r="D95" s="66"/>
      <c r="E95" s="47"/>
      <c r="F95" s="47"/>
      <c r="G95" s="47"/>
      <c r="H95" s="67"/>
      <c r="I95" s="62"/>
      <c r="J95" s="62"/>
      <c r="K95" s="47"/>
      <c r="L95" s="94"/>
      <c r="M95" s="62"/>
    </row>
    <row r="96" spans="1:13" s="21" customFormat="1" ht="27">
      <c r="A96" s="35"/>
      <c r="B96" s="97" t="s">
        <v>157</v>
      </c>
      <c r="C96" s="56">
        <v>88184.8</v>
      </c>
      <c r="D96" s="66">
        <f aca="true" t="shared" si="24" ref="D96:D106">E96-C96</f>
        <v>0</v>
      </c>
      <c r="E96" s="47">
        <v>88184.8</v>
      </c>
      <c r="F96" s="47">
        <v>50535</v>
      </c>
      <c r="G96" s="47">
        <v>50535</v>
      </c>
      <c r="H96" s="67">
        <f t="shared" si="13"/>
        <v>0.5730579419582513</v>
      </c>
      <c r="I96" s="62">
        <f t="shared" si="9"/>
        <v>1</v>
      </c>
      <c r="J96" s="62">
        <f aca="true" t="shared" si="25" ref="J96:J107">G96/$G$127</f>
        <v>0.02364385850365981</v>
      </c>
      <c r="K96" s="47">
        <v>45444.4</v>
      </c>
      <c r="L96" s="94">
        <f t="shared" si="11"/>
        <v>5090.5999999999985</v>
      </c>
      <c r="M96" s="62">
        <f t="shared" si="12"/>
        <v>1.1120182024627896</v>
      </c>
    </row>
    <row r="97" spans="1:13" s="21" customFormat="1" ht="27">
      <c r="A97" s="35"/>
      <c r="B97" s="97" t="s">
        <v>158</v>
      </c>
      <c r="C97" s="56">
        <v>91389</v>
      </c>
      <c r="D97" s="66">
        <f t="shared" si="24"/>
        <v>0</v>
      </c>
      <c r="E97" s="47">
        <v>91389</v>
      </c>
      <c r="F97" s="47">
        <v>42175.3</v>
      </c>
      <c r="G97" s="47">
        <v>42161.5</v>
      </c>
      <c r="H97" s="67">
        <f t="shared" si="13"/>
        <v>0.4613410804363764</v>
      </c>
      <c r="I97" s="62">
        <f t="shared" si="9"/>
        <v>0.999672794265838</v>
      </c>
      <c r="J97" s="62">
        <f t="shared" si="25"/>
        <v>0.01972614109631054</v>
      </c>
      <c r="K97" s="47">
        <v>51716.8</v>
      </c>
      <c r="L97" s="94">
        <f t="shared" si="11"/>
        <v>-9555.300000000003</v>
      </c>
      <c r="M97" s="62">
        <f t="shared" si="12"/>
        <v>0.8152379884292917</v>
      </c>
    </row>
    <row r="98" spans="1:13" s="21" customFormat="1" ht="13.5">
      <c r="A98" s="35"/>
      <c r="B98" s="97" t="s">
        <v>159</v>
      </c>
      <c r="C98" s="56">
        <v>19607.2</v>
      </c>
      <c r="D98" s="66">
        <f t="shared" si="24"/>
        <v>-1148.2000000000007</v>
      </c>
      <c r="E98" s="47">
        <v>18459</v>
      </c>
      <c r="F98" s="47">
        <v>18459</v>
      </c>
      <c r="G98" s="47">
        <v>18459</v>
      </c>
      <c r="H98" s="67">
        <f t="shared" si="13"/>
        <v>1</v>
      </c>
      <c r="I98" s="62">
        <f t="shared" si="9"/>
        <v>1</v>
      </c>
      <c r="J98" s="62">
        <f t="shared" si="25"/>
        <v>0.008636429882636912</v>
      </c>
      <c r="K98" s="47">
        <v>17136.8</v>
      </c>
      <c r="L98" s="94">
        <f t="shared" si="11"/>
        <v>1322.2000000000007</v>
      </c>
      <c r="M98" s="62">
        <f t="shared" si="12"/>
        <v>1.0771555949768918</v>
      </c>
    </row>
    <row r="99" spans="1:13" s="21" customFormat="1" ht="27">
      <c r="A99" s="35"/>
      <c r="B99" s="97" t="s">
        <v>160</v>
      </c>
      <c r="C99" s="56">
        <v>15116.7</v>
      </c>
      <c r="D99" s="66">
        <f t="shared" si="24"/>
        <v>0</v>
      </c>
      <c r="E99" s="47">
        <v>15116.7</v>
      </c>
      <c r="F99" s="47">
        <v>7269.8</v>
      </c>
      <c r="G99" s="47">
        <v>7269.8</v>
      </c>
      <c r="H99" s="67">
        <f t="shared" si="13"/>
        <v>0.4809118392241693</v>
      </c>
      <c r="I99" s="62">
        <f t="shared" si="9"/>
        <v>1</v>
      </c>
      <c r="J99" s="62">
        <f t="shared" si="25"/>
        <v>0.003401328238842507</v>
      </c>
      <c r="K99" s="47">
        <v>6623</v>
      </c>
      <c r="L99" s="94">
        <f t="shared" si="11"/>
        <v>646.8000000000002</v>
      </c>
      <c r="M99" s="62">
        <f t="shared" si="12"/>
        <v>1.0976596708440285</v>
      </c>
    </row>
    <row r="100" spans="1:13" s="21" customFormat="1" ht="54">
      <c r="A100" s="35"/>
      <c r="B100" s="97" t="s">
        <v>161</v>
      </c>
      <c r="C100" s="56">
        <v>53.3</v>
      </c>
      <c r="D100" s="66">
        <f t="shared" si="24"/>
        <v>0</v>
      </c>
      <c r="E100" s="47">
        <v>53.3</v>
      </c>
      <c r="F100" s="47">
        <v>21.3</v>
      </c>
      <c r="G100" s="47">
        <v>21.3</v>
      </c>
      <c r="H100" s="67">
        <f t="shared" si="13"/>
        <v>0.39962476547842407</v>
      </c>
      <c r="I100" s="62">
        <f t="shared" si="9"/>
        <v>1</v>
      </c>
      <c r="J100" s="62">
        <f t="shared" si="25"/>
        <v>9.965651254139784E-06</v>
      </c>
      <c r="K100" s="47">
        <v>6.8</v>
      </c>
      <c r="L100" s="94">
        <f t="shared" si="11"/>
        <v>14.5</v>
      </c>
      <c r="M100" s="62">
        <f t="shared" si="12"/>
        <v>3.1323529411764706</v>
      </c>
    </row>
    <row r="101" spans="1:13" s="21" customFormat="1" ht="13.5">
      <c r="A101" s="35"/>
      <c r="B101" s="97" t="s">
        <v>162</v>
      </c>
      <c r="C101" s="56">
        <v>0</v>
      </c>
      <c r="D101" s="66">
        <f t="shared" si="24"/>
        <v>135</v>
      </c>
      <c r="E101" s="47">
        <v>135</v>
      </c>
      <c r="F101" s="47">
        <v>125</v>
      </c>
      <c r="G101" s="47">
        <v>125</v>
      </c>
      <c r="H101" s="67">
        <f t="shared" si="13"/>
        <v>0.9259259259259259</v>
      </c>
      <c r="I101" s="62">
        <f t="shared" si="9"/>
        <v>1</v>
      </c>
      <c r="J101" s="62">
        <f t="shared" si="25"/>
        <v>5.848386886232267E-05</v>
      </c>
      <c r="K101" s="47">
        <v>80</v>
      </c>
      <c r="L101" s="94">
        <f t="shared" si="11"/>
        <v>45</v>
      </c>
      <c r="M101" s="62">
        <f t="shared" si="12"/>
        <v>1.5625</v>
      </c>
    </row>
    <row r="102" spans="1:13" s="21" customFormat="1" ht="40.5">
      <c r="A102" s="35"/>
      <c r="B102" s="97" t="s">
        <v>163</v>
      </c>
      <c r="C102" s="56">
        <v>2037.2</v>
      </c>
      <c r="D102" s="66">
        <f t="shared" si="24"/>
        <v>0</v>
      </c>
      <c r="E102" s="47">
        <v>2037.2</v>
      </c>
      <c r="F102" s="47">
        <v>1309.6</v>
      </c>
      <c r="G102" s="47">
        <v>1309.6</v>
      </c>
      <c r="H102" s="67">
        <f t="shared" si="13"/>
        <v>0.642843118005105</v>
      </c>
      <c r="I102" s="62">
        <f t="shared" si="9"/>
        <v>1</v>
      </c>
      <c r="J102" s="62">
        <f t="shared" si="25"/>
        <v>0.0006127237972967821</v>
      </c>
      <c r="K102" s="47">
        <v>1498.8</v>
      </c>
      <c r="L102" s="94">
        <f t="shared" si="11"/>
        <v>-189.20000000000005</v>
      </c>
      <c r="M102" s="62">
        <f t="shared" si="12"/>
        <v>0.8737656792100347</v>
      </c>
    </row>
    <row r="103" spans="1:13" s="21" customFormat="1" ht="27">
      <c r="A103" s="35"/>
      <c r="B103" s="97" t="s">
        <v>165</v>
      </c>
      <c r="C103" s="56">
        <v>37.8</v>
      </c>
      <c r="D103" s="66">
        <f t="shared" si="24"/>
        <v>1.1000000000000014</v>
      </c>
      <c r="E103" s="47">
        <v>38.9</v>
      </c>
      <c r="F103" s="47">
        <v>18.1</v>
      </c>
      <c r="G103" s="47">
        <v>15</v>
      </c>
      <c r="H103" s="67">
        <f t="shared" si="13"/>
        <v>0.3856041131105399</v>
      </c>
      <c r="I103" s="62">
        <f t="shared" si="9"/>
        <v>0.8287292817679557</v>
      </c>
      <c r="J103" s="62">
        <f t="shared" si="25"/>
        <v>7.01806426347872E-06</v>
      </c>
      <c r="K103" s="47">
        <v>15.3</v>
      </c>
      <c r="L103" s="94">
        <f t="shared" si="11"/>
        <v>-0.3000000000000007</v>
      </c>
      <c r="M103" s="62">
        <f t="shared" si="12"/>
        <v>0.9803921568627451</v>
      </c>
    </row>
    <row r="104" spans="1:13" s="21" customFormat="1" ht="13.5">
      <c r="A104" s="35" t="s">
        <v>127</v>
      </c>
      <c r="B104" s="87" t="s">
        <v>130</v>
      </c>
      <c r="C104" s="56">
        <v>9763.7</v>
      </c>
      <c r="D104" s="66">
        <f t="shared" si="24"/>
        <v>0</v>
      </c>
      <c r="E104" s="47">
        <v>9763.7</v>
      </c>
      <c r="F104" s="47">
        <v>4681.3</v>
      </c>
      <c r="G104" s="47">
        <v>4681.3</v>
      </c>
      <c r="H104" s="67">
        <f t="shared" si="13"/>
        <v>0.47945963108247897</v>
      </c>
      <c r="I104" s="62">
        <f t="shared" si="9"/>
        <v>1</v>
      </c>
      <c r="J104" s="62">
        <f t="shared" si="25"/>
        <v>0.002190244282441529</v>
      </c>
      <c r="K104" s="47">
        <v>4217.9</v>
      </c>
      <c r="L104" s="94">
        <f t="shared" si="11"/>
        <v>463.40000000000055</v>
      </c>
      <c r="M104" s="62">
        <f t="shared" si="12"/>
        <v>1.1098650987458216</v>
      </c>
    </row>
    <row r="105" spans="1:13" s="21" customFormat="1" ht="13.5">
      <c r="A105" s="35" t="s">
        <v>128</v>
      </c>
      <c r="B105" s="87" t="s">
        <v>131</v>
      </c>
      <c r="C105" s="56">
        <v>95575</v>
      </c>
      <c r="D105" s="66">
        <f t="shared" si="24"/>
        <v>135</v>
      </c>
      <c r="E105" s="47">
        <v>95710</v>
      </c>
      <c r="F105" s="47">
        <v>54558.1</v>
      </c>
      <c r="G105" s="47">
        <v>54558.1</v>
      </c>
      <c r="H105" s="67">
        <f aca="true" t="shared" si="26" ref="H105:H127">G105/E105*100%</f>
        <v>0.5700355239786856</v>
      </c>
      <c r="I105" s="62">
        <f aca="true" t="shared" si="27" ref="I105:I127">G105/F105*100%</f>
        <v>1</v>
      </c>
      <c r="J105" s="62">
        <f t="shared" si="25"/>
        <v>0.02552615012621989</v>
      </c>
      <c r="K105" s="47">
        <v>49428.3</v>
      </c>
      <c r="L105" s="94">
        <f aca="true" t="shared" si="28" ref="L105:L127">G105-K105</f>
        <v>5129.799999999996</v>
      </c>
      <c r="M105" s="62">
        <f>G105/K105</f>
        <v>1.1037826508295854</v>
      </c>
    </row>
    <row r="106" spans="1:13" s="21" customFormat="1" ht="13.5">
      <c r="A106" s="35" t="s">
        <v>129</v>
      </c>
      <c r="B106" s="87" t="s">
        <v>132</v>
      </c>
      <c r="C106" s="56">
        <v>111087.3</v>
      </c>
      <c r="D106" s="66">
        <f t="shared" si="24"/>
        <v>-1147.1000000000058</v>
      </c>
      <c r="E106" s="47">
        <v>109940.2</v>
      </c>
      <c r="F106" s="47">
        <v>60673.7</v>
      </c>
      <c r="G106" s="47">
        <v>60656.8</v>
      </c>
      <c r="H106" s="67">
        <f t="shared" si="26"/>
        <v>0.5517253925315763</v>
      </c>
      <c r="I106" s="62">
        <f t="shared" si="27"/>
        <v>0.9997214608636033</v>
      </c>
      <c r="J106" s="62">
        <f t="shared" si="25"/>
        <v>0.02837955469446507</v>
      </c>
      <c r="K106" s="47">
        <v>68875.7</v>
      </c>
      <c r="L106" s="94">
        <f t="shared" si="28"/>
        <v>-8218.899999999994</v>
      </c>
      <c r="M106" s="62">
        <f>G106/K106</f>
        <v>0.8806705412794353</v>
      </c>
    </row>
    <row r="107" spans="1:13" s="21" customFormat="1" ht="13.5">
      <c r="A107" s="30" t="s">
        <v>50</v>
      </c>
      <c r="B107" s="69" t="s">
        <v>56</v>
      </c>
      <c r="C107" s="53">
        <f>C114+C116+C115</f>
        <v>141213.1</v>
      </c>
      <c r="D107" s="53">
        <f>E107-C107</f>
        <v>12320.799999999988</v>
      </c>
      <c r="E107" s="53">
        <f>E114+E116+E115</f>
        <v>153533.9</v>
      </c>
      <c r="F107" s="53">
        <f>F114+F116+F115</f>
        <v>61516.4</v>
      </c>
      <c r="G107" s="53">
        <f>G114+G116+G115</f>
        <v>60518.1</v>
      </c>
      <c r="H107" s="64">
        <f t="shared" si="26"/>
        <v>0.3941676724163198</v>
      </c>
      <c r="I107" s="65">
        <f t="shared" si="27"/>
        <v>0.9837718071928786</v>
      </c>
      <c r="J107" s="65">
        <f t="shared" si="25"/>
        <v>0.028314660993575436</v>
      </c>
      <c r="K107" s="53">
        <f>K114+K116+K115</f>
        <v>3872.8</v>
      </c>
      <c r="L107" s="93">
        <f t="shared" si="28"/>
        <v>56645.299999999996</v>
      </c>
      <c r="M107" s="60">
        <f>G107/K107</f>
        <v>15.626445982235074</v>
      </c>
    </row>
    <row r="108" spans="1:13" s="21" customFormat="1" ht="13.5">
      <c r="A108" s="35"/>
      <c r="B108" s="18" t="s">
        <v>141</v>
      </c>
      <c r="C108" s="56"/>
      <c r="D108" s="66"/>
      <c r="E108" s="56"/>
      <c r="F108" s="56"/>
      <c r="G108" s="56"/>
      <c r="H108" s="67"/>
      <c r="I108" s="62"/>
      <c r="J108" s="62"/>
      <c r="K108" s="56"/>
      <c r="L108" s="94"/>
      <c r="M108" s="62"/>
    </row>
    <row r="109" spans="1:13" s="21" customFormat="1" ht="13.5">
      <c r="A109" s="35"/>
      <c r="B109" s="97" t="s">
        <v>150</v>
      </c>
      <c r="C109" s="56">
        <v>112376.4</v>
      </c>
      <c r="D109" s="66">
        <f aca="true" t="shared" si="29" ref="D109:D117">E109-C109</f>
        <v>-29</v>
      </c>
      <c r="E109" s="47">
        <v>112347.4</v>
      </c>
      <c r="F109" s="47">
        <v>53884.3</v>
      </c>
      <c r="G109" s="47">
        <v>52902.6</v>
      </c>
      <c r="H109" s="67">
        <f t="shared" si="26"/>
        <v>0.4708840614024001</v>
      </c>
      <c r="I109" s="62">
        <f t="shared" si="27"/>
        <v>0.9817813351941103</v>
      </c>
      <c r="J109" s="62">
        <f aca="true" t="shared" si="30" ref="J109:J117">G109/$G$127</f>
        <v>0.02475158976700729</v>
      </c>
      <c r="K109" s="47">
        <v>3605.1</v>
      </c>
      <c r="L109" s="94">
        <f t="shared" si="28"/>
        <v>49297.5</v>
      </c>
      <c r="M109" s="62">
        <f>G109/K109</f>
        <v>14.67437796455022</v>
      </c>
    </row>
    <row r="110" spans="1:13" s="21" customFormat="1" ht="13.5">
      <c r="A110" s="35"/>
      <c r="B110" s="98" t="s">
        <v>176</v>
      </c>
      <c r="C110" s="56">
        <v>15956</v>
      </c>
      <c r="D110" s="66">
        <f t="shared" si="29"/>
        <v>0</v>
      </c>
      <c r="E110" s="47">
        <v>15956</v>
      </c>
      <c r="F110" s="47">
        <v>6137.7</v>
      </c>
      <c r="G110" s="47">
        <v>6137.7</v>
      </c>
      <c r="H110" s="67">
        <f t="shared" si="26"/>
        <v>0.3846640762095763</v>
      </c>
      <c r="I110" s="62">
        <f t="shared" si="27"/>
        <v>1</v>
      </c>
      <c r="J110" s="62">
        <f t="shared" si="30"/>
        <v>0.0028716515353302227</v>
      </c>
      <c r="K110" s="47">
        <v>0</v>
      </c>
      <c r="L110" s="94">
        <f t="shared" si="28"/>
        <v>6137.7</v>
      </c>
      <c r="M110" s="62"/>
    </row>
    <row r="111" spans="1:13" s="21" customFormat="1" ht="40.5">
      <c r="A111" s="35"/>
      <c r="B111" s="97" t="s">
        <v>152</v>
      </c>
      <c r="C111" s="56">
        <v>97.3</v>
      </c>
      <c r="D111" s="66">
        <f t="shared" si="29"/>
        <v>9.200000000000003</v>
      </c>
      <c r="E111" s="47">
        <v>106.5</v>
      </c>
      <c r="F111" s="47">
        <v>11.1</v>
      </c>
      <c r="G111" s="47">
        <v>11.1</v>
      </c>
      <c r="H111" s="67">
        <f t="shared" si="26"/>
        <v>0.10422535211267606</v>
      </c>
      <c r="I111" s="62">
        <f t="shared" si="27"/>
        <v>1</v>
      </c>
      <c r="J111" s="62">
        <f t="shared" si="30"/>
        <v>5.193367554974253E-06</v>
      </c>
      <c r="K111" s="47">
        <v>0</v>
      </c>
      <c r="L111" s="94">
        <f t="shared" si="28"/>
        <v>11.1</v>
      </c>
      <c r="M111" s="62"/>
    </row>
    <row r="112" spans="1:13" s="21" customFormat="1" ht="54">
      <c r="A112" s="35"/>
      <c r="B112" s="97" t="s">
        <v>153</v>
      </c>
      <c r="C112" s="56">
        <v>11241.2</v>
      </c>
      <c r="D112" s="66">
        <f t="shared" si="29"/>
        <v>-11241.2</v>
      </c>
      <c r="E112" s="47">
        <v>0</v>
      </c>
      <c r="F112" s="47">
        <v>0</v>
      </c>
      <c r="G112" s="47">
        <v>0</v>
      </c>
      <c r="H112" s="67"/>
      <c r="I112" s="62"/>
      <c r="J112" s="62">
        <f t="shared" si="30"/>
        <v>0</v>
      </c>
      <c r="K112" s="47">
        <v>0</v>
      </c>
      <c r="L112" s="94">
        <f t="shared" si="28"/>
        <v>0</v>
      </c>
      <c r="M112" s="62"/>
    </row>
    <row r="113" spans="1:13" s="21" customFormat="1" ht="40.5">
      <c r="A113" s="35"/>
      <c r="B113" s="97" t="s">
        <v>154</v>
      </c>
      <c r="C113" s="56">
        <v>46</v>
      </c>
      <c r="D113" s="66">
        <f t="shared" si="29"/>
        <v>169.9</v>
      </c>
      <c r="E113" s="47">
        <v>215.9</v>
      </c>
      <c r="F113" s="47">
        <v>200.8</v>
      </c>
      <c r="G113" s="47">
        <v>194.8</v>
      </c>
      <c r="H113" s="67">
        <f>G113/E113*100%</f>
        <v>0.9022695692450209</v>
      </c>
      <c r="I113" s="62">
        <f>G113/F113*100%</f>
        <v>0.9701195219123506</v>
      </c>
      <c r="J113" s="62">
        <f t="shared" si="30"/>
        <v>9.114126123504365E-05</v>
      </c>
      <c r="K113" s="47">
        <v>22.3</v>
      </c>
      <c r="L113" s="94">
        <f>G113-K113</f>
        <v>172.5</v>
      </c>
      <c r="M113" s="62">
        <f>G113/K113</f>
        <v>8.73542600896861</v>
      </c>
    </row>
    <row r="114" spans="1:13" s="21" customFormat="1" ht="13.5">
      <c r="A114" s="35" t="s">
        <v>146</v>
      </c>
      <c r="B114" s="44" t="s">
        <v>147</v>
      </c>
      <c r="C114" s="56">
        <v>120706.9</v>
      </c>
      <c r="D114" s="66">
        <f t="shared" si="29"/>
        <v>-430</v>
      </c>
      <c r="E114" s="47">
        <v>120276.9</v>
      </c>
      <c r="F114" s="47">
        <v>55976.4</v>
      </c>
      <c r="G114" s="47">
        <v>55976.4</v>
      </c>
      <c r="H114" s="67">
        <f t="shared" si="26"/>
        <v>0.465396098502705</v>
      </c>
      <c r="I114" s="62">
        <f t="shared" si="27"/>
        <v>1</v>
      </c>
      <c r="J114" s="62">
        <f t="shared" si="30"/>
        <v>0.02618973149587935</v>
      </c>
      <c r="K114" s="47">
        <v>130</v>
      </c>
      <c r="L114" s="94">
        <f t="shared" si="28"/>
        <v>55846.4</v>
      </c>
      <c r="M114" s="62">
        <f>G114/K114</f>
        <v>430.5876923076923</v>
      </c>
    </row>
    <row r="115" spans="1:13" s="21" customFormat="1" ht="13.5">
      <c r="A115" s="35" t="s">
        <v>177</v>
      </c>
      <c r="B115" s="44" t="s">
        <v>178</v>
      </c>
      <c r="C115" s="56">
        <v>11241.2</v>
      </c>
      <c r="D115" s="66">
        <f t="shared" si="29"/>
        <v>12122.3</v>
      </c>
      <c r="E115" s="47">
        <v>23363.5</v>
      </c>
      <c r="F115" s="47">
        <v>556</v>
      </c>
      <c r="G115" s="47">
        <v>556</v>
      </c>
      <c r="H115" s="67">
        <f>G115/E115*100%</f>
        <v>0.023797804267340083</v>
      </c>
      <c r="I115" s="62">
        <f t="shared" si="27"/>
        <v>1</v>
      </c>
      <c r="J115" s="62">
        <f t="shared" si="30"/>
        <v>0.00026013624869961126</v>
      </c>
      <c r="K115" s="47">
        <v>0</v>
      </c>
      <c r="L115" s="94">
        <f>G115-K115</f>
        <v>556</v>
      </c>
      <c r="M115" s="62"/>
    </row>
    <row r="116" spans="1:13" s="21" customFormat="1" ht="13.5">
      <c r="A116" s="35" t="s">
        <v>133</v>
      </c>
      <c r="B116" s="44" t="s">
        <v>134</v>
      </c>
      <c r="C116" s="56">
        <v>9265</v>
      </c>
      <c r="D116" s="66">
        <f t="shared" si="29"/>
        <v>628.5</v>
      </c>
      <c r="E116" s="56">
        <v>9893.5</v>
      </c>
      <c r="F116" s="56">
        <v>4984</v>
      </c>
      <c r="G116" s="56">
        <v>3985.7</v>
      </c>
      <c r="H116" s="67">
        <f t="shared" si="26"/>
        <v>0.4028604639409713</v>
      </c>
      <c r="I116" s="62">
        <f t="shared" si="27"/>
        <v>0.799699036918138</v>
      </c>
      <c r="J116" s="62">
        <f t="shared" si="30"/>
        <v>0.0018647932489964756</v>
      </c>
      <c r="K116" s="56">
        <v>3742.8</v>
      </c>
      <c r="L116" s="94">
        <f t="shared" si="28"/>
        <v>242.89999999999964</v>
      </c>
      <c r="M116" s="62">
        <f>G116/K116</f>
        <v>1.0648979373730896</v>
      </c>
    </row>
    <row r="117" spans="1:13" s="9" customFormat="1" ht="13.5">
      <c r="A117" s="30" t="s">
        <v>57</v>
      </c>
      <c r="B117" s="69" t="s">
        <v>58</v>
      </c>
      <c r="C117" s="53">
        <f>C119</f>
        <v>300</v>
      </c>
      <c r="D117" s="53">
        <f t="shared" si="29"/>
        <v>230</v>
      </c>
      <c r="E117" s="53">
        <f>E119</f>
        <v>530</v>
      </c>
      <c r="F117" s="53">
        <f>F119</f>
        <v>200</v>
      </c>
      <c r="G117" s="53">
        <f>G119</f>
        <v>200</v>
      </c>
      <c r="H117" s="64">
        <f t="shared" si="26"/>
        <v>0.37735849056603776</v>
      </c>
      <c r="I117" s="65">
        <f t="shared" si="27"/>
        <v>1</v>
      </c>
      <c r="J117" s="65">
        <f t="shared" si="30"/>
        <v>9.357419017971628E-05</v>
      </c>
      <c r="K117" s="53">
        <f>K119</f>
        <v>200</v>
      </c>
      <c r="L117" s="93">
        <f t="shared" si="28"/>
        <v>0</v>
      </c>
      <c r="M117" s="65">
        <f>G117/K117</f>
        <v>1</v>
      </c>
    </row>
    <row r="118" spans="1:13" s="21" customFormat="1" ht="13.5">
      <c r="A118" s="35"/>
      <c r="B118" s="18" t="s">
        <v>141</v>
      </c>
      <c r="C118" s="56"/>
      <c r="D118" s="66"/>
      <c r="E118" s="56"/>
      <c r="F118" s="56"/>
      <c r="G118" s="56"/>
      <c r="H118" s="67"/>
      <c r="I118" s="62"/>
      <c r="J118" s="62"/>
      <c r="K118" s="56"/>
      <c r="L118" s="94"/>
      <c r="M118" s="62"/>
    </row>
    <row r="119" spans="1:13" s="9" customFormat="1" ht="13.5">
      <c r="A119" s="35" t="s">
        <v>135</v>
      </c>
      <c r="B119" s="44" t="s">
        <v>138</v>
      </c>
      <c r="C119" s="56">
        <v>300</v>
      </c>
      <c r="D119" s="96">
        <f>E119-C119</f>
        <v>230</v>
      </c>
      <c r="E119" s="56">
        <v>530</v>
      </c>
      <c r="F119" s="56">
        <v>200</v>
      </c>
      <c r="G119" s="56">
        <v>200</v>
      </c>
      <c r="H119" s="67">
        <f t="shared" si="26"/>
        <v>0.37735849056603776</v>
      </c>
      <c r="I119" s="62">
        <f t="shared" si="27"/>
        <v>1</v>
      </c>
      <c r="J119" s="62">
        <f>G119/$G$127</f>
        <v>9.357419017971628E-05</v>
      </c>
      <c r="K119" s="56">
        <v>200</v>
      </c>
      <c r="L119" s="94">
        <f t="shared" si="28"/>
        <v>0</v>
      </c>
      <c r="M119" s="60">
        <f>G119/K119</f>
        <v>1</v>
      </c>
    </row>
    <row r="120" spans="1:13" s="9" customFormat="1" ht="27">
      <c r="A120" s="30" t="s">
        <v>59</v>
      </c>
      <c r="B120" s="29" t="s">
        <v>60</v>
      </c>
      <c r="C120" s="53">
        <f>C122</f>
        <v>83000</v>
      </c>
      <c r="D120" s="53">
        <f>E120-C120</f>
        <v>0</v>
      </c>
      <c r="E120" s="53">
        <f>E122</f>
        <v>83000</v>
      </c>
      <c r="F120" s="53">
        <f>F122</f>
        <v>38634.1</v>
      </c>
      <c r="G120" s="53">
        <f>G122</f>
        <v>38634.1</v>
      </c>
      <c r="H120" s="64">
        <f t="shared" si="26"/>
        <v>0.4654710843373494</v>
      </c>
      <c r="I120" s="65">
        <f>G120/F120*100%</f>
        <v>1</v>
      </c>
      <c r="J120" s="65">
        <f>G120/$G$127</f>
        <v>0.01807577310411088</v>
      </c>
      <c r="K120" s="53">
        <f>K122</f>
        <v>44749.9</v>
      </c>
      <c r="L120" s="93">
        <f t="shared" si="28"/>
        <v>-6115.800000000003</v>
      </c>
      <c r="M120" s="60">
        <f>G120/K120</f>
        <v>0.8633337728129001</v>
      </c>
    </row>
    <row r="121" spans="1:13" s="21" customFormat="1" ht="13.5">
      <c r="A121" s="35"/>
      <c r="B121" s="18" t="s">
        <v>141</v>
      </c>
      <c r="C121" s="56"/>
      <c r="D121" s="66"/>
      <c r="E121" s="56"/>
      <c r="F121" s="56"/>
      <c r="G121" s="56"/>
      <c r="H121" s="67"/>
      <c r="I121" s="62"/>
      <c r="J121" s="62"/>
      <c r="K121" s="56"/>
      <c r="L121" s="94"/>
      <c r="M121" s="62"/>
    </row>
    <row r="122" spans="1:13" s="9" customFormat="1" ht="27">
      <c r="A122" s="35" t="s">
        <v>136</v>
      </c>
      <c r="B122" s="44" t="s">
        <v>139</v>
      </c>
      <c r="C122" s="56">
        <v>83000</v>
      </c>
      <c r="D122" s="96">
        <f>E122-C122</f>
        <v>0</v>
      </c>
      <c r="E122" s="56">
        <v>83000</v>
      </c>
      <c r="F122" s="56">
        <v>38634.1</v>
      </c>
      <c r="G122" s="56">
        <v>38634.1</v>
      </c>
      <c r="H122" s="67">
        <f t="shared" si="26"/>
        <v>0.4654710843373494</v>
      </c>
      <c r="I122" s="62">
        <f t="shared" si="27"/>
        <v>1</v>
      </c>
      <c r="J122" s="62">
        <f>G122/$G$127</f>
        <v>0.01807577310411088</v>
      </c>
      <c r="K122" s="56">
        <v>44749.9</v>
      </c>
      <c r="L122" s="94">
        <f t="shared" si="28"/>
        <v>-6115.800000000003</v>
      </c>
      <c r="M122" s="62">
        <f>G122/K122</f>
        <v>0.8633337728129001</v>
      </c>
    </row>
    <row r="123" spans="1:13" s="21" customFormat="1" ht="13.5">
      <c r="A123" s="30" t="s">
        <v>55</v>
      </c>
      <c r="B123" s="42" t="s">
        <v>51</v>
      </c>
      <c r="C123" s="48">
        <f>C125+C126</f>
        <v>41167.7</v>
      </c>
      <c r="D123" s="53">
        <f>E123-C123</f>
        <v>0</v>
      </c>
      <c r="E123" s="48">
        <f>E125+E126</f>
        <v>41167.7</v>
      </c>
      <c r="F123" s="48">
        <f>F125+F126</f>
        <v>10215.9</v>
      </c>
      <c r="G123" s="48">
        <f>G125+G126</f>
        <v>10215.9</v>
      </c>
      <c r="H123" s="64">
        <f t="shared" si="26"/>
        <v>0.24815328522118069</v>
      </c>
      <c r="I123" s="65">
        <f t="shared" si="27"/>
        <v>1</v>
      </c>
      <c r="J123" s="65">
        <f>G123/$G$127</f>
        <v>0.004779722847284817</v>
      </c>
      <c r="K123" s="48">
        <f>K125+K126</f>
        <v>8093</v>
      </c>
      <c r="L123" s="93">
        <f t="shared" si="28"/>
        <v>2122.8999999999996</v>
      </c>
      <c r="M123" s="60">
        <f>G123/K123</f>
        <v>1.262313110095144</v>
      </c>
    </row>
    <row r="124" spans="1:13" s="21" customFormat="1" ht="13.5">
      <c r="A124" s="35"/>
      <c r="B124" s="18" t="s">
        <v>141</v>
      </c>
      <c r="C124" s="56"/>
      <c r="D124" s="66"/>
      <c r="E124" s="56"/>
      <c r="F124" s="56"/>
      <c r="G124" s="56"/>
      <c r="H124" s="67"/>
      <c r="I124" s="62"/>
      <c r="J124" s="62"/>
      <c r="K124" s="56"/>
      <c r="L124" s="94"/>
      <c r="M124" s="62"/>
    </row>
    <row r="125" spans="1:13" s="21" customFormat="1" ht="27">
      <c r="A125" s="35" t="s">
        <v>137</v>
      </c>
      <c r="B125" s="44" t="s">
        <v>140</v>
      </c>
      <c r="C125" s="56">
        <v>21167.7</v>
      </c>
      <c r="D125" s="96">
        <f>E125-C125</f>
        <v>0</v>
      </c>
      <c r="E125" s="56">
        <v>21167.7</v>
      </c>
      <c r="F125" s="56">
        <v>10115.9</v>
      </c>
      <c r="G125" s="56">
        <v>10115.9</v>
      </c>
      <c r="H125" s="67">
        <f t="shared" si="26"/>
        <v>0.47789320521360373</v>
      </c>
      <c r="I125" s="62">
        <f t="shared" si="27"/>
        <v>1</v>
      </c>
      <c r="J125" s="62">
        <f>G125/$G$127</f>
        <v>0.004732935752194959</v>
      </c>
      <c r="K125" s="56">
        <v>8093</v>
      </c>
      <c r="L125" s="94">
        <f t="shared" si="28"/>
        <v>2022.8999999999996</v>
      </c>
      <c r="M125" s="62">
        <f>G125/K125</f>
        <v>1.2499567527492894</v>
      </c>
    </row>
    <row r="126" spans="1:13" s="21" customFormat="1" ht="40.5">
      <c r="A126" s="35" t="s">
        <v>148</v>
      </c>
      <c r="B126" s="44" t="s">
        <v>149</v>
      </c>
      <c r="C126" s="56">
        <v>20000</v>
      </c>
      <c r="D126" s="96">
        <f>E126-C126</f>
        <v>0</v>
      </c>
      <c r="E126" s="56">
        <v>20000</v>
      </c>
      <c r="F126" s="56">
        <v>100</v>
      </c>
      <c r="G126" s="56">
        <v>100</v>
      </c>
      <c r="H126" s="67">
        <f t="shared" si="26"/>
        <v>0.005</v>
      </c>
      <c r="I126" s="62">
        <f t="shared" si="27"/>
        <v>1</v>
      </c>
      <c r="J126" s="62">
        <f>G126/$G$127</f>
        <v>4.678709508985814E-05</v>
      </c>
      <c r="K126" s="56">
        <v>0</v>
      </c>
      <c r="L126" s="94">
        <f t="shared" si="28"/>
        <v>100</v>
      </c>
      <c r="M126" s="62"/>
    </row>
    <row r="127" spans="1:13" s="1" customFormat="1" ht="13.5">
      <c r="A127" s="31"/>
      <c r="B127" s="19" t="s">
        <v>7</v>
      </c>
      <c r="C127" s="48">
        <f>SUM(C40+C49+C52+C61+C73+C85+C94+C107+C117+C120+C123)</f>
        <v>5234913.8</v>
      </c>
      <c r="D127" s="48">
        <f>SUM(D40+D49+D52+D61+D73+D85+D94+D107+D117+D120+D123)</f>
        <v>106198.8999999999</v>
      </c>
      <c r="E127" s="48">
        <f>SUM(E40+E49+E52+E61+E73+E85+E94+E107+E117+E120+E123)</f>
        <v>5341112.700000001</v>
      </c>
      <c r="F127" s="48">
        <f>SUM(F40+F49+F52+F61+F73+F85+F94+F107+F117+F120+F123)</f>
        <v>2177249.5</v>
      </c>
      <c r="G127" s="48">
        <f>SUM(G40+G49+G52+G61+G73+G85+G94+G107+G117+G120+G123)</f>
        <v>2137341.4999999995</v>
      </c>
      <c r="H127" s="71">
        <f t="shared" si="26"/>
        <v>0.400167833942167</v>
      </c>
      <c r="I127" s="71">
        <f t="shared" si="27"/>
        <v>0.9816704516409348</v>
      </c>
      <c r="J127" s="71">
        <f>G127/$G$127</f>
        <v>1</v>
      </c>
      <c r="K127" s="48">
        <f>SUM(K40+K49+K52+K61+K73+K85+K94+K107+K117+K120+K123)</f>
        <v>2077190.1</v>
      </c>
      <c r="L127" s="93">
        <f t="shared" si="28"/>
        <v>60151.39999999944</v>
      </c>
      <c r="M127" s="60">
        <f>G127/K127</f>
        <v>1.028958062143662</v>
      </c>
    </row>
    <row r="128" spans="1:13" ht="27">
      <c r="A128" s="34"/>
      <c r="B128" s="3" t="s">
        <v>16</v>
      </c>
      <c r="C128" s="53">
        <f>C37-C127</f>
        <v>0</v>
      </c>
      <c r="D128" s="53"/>
      <c r="E128" s="57">
        <f>E37-E127</f>
        <v>136709.39999999944</v>
      </c>
      <c r="F128" s="53">
        <f>F37-F127</f>
        <v>136709.3999999999</v>
      </c>
      <c r="G128" s="53">
        <f>G37-G127</f>
        <v>151788.90000000037</v>
      </c>
      <c r="H128" s="68"/>
      <c r="I128" s="65"/>
      <c r="J128" s="65"/>
      <c r="K128" s="53">
        <f>K37-K127</f>
        <v>-21014.40000000014</v>
      </c>
      <c r="L128" s="93"/>
      <c r="M128" s="65"/>
    </row>
    <row r="129" spans="1:13" ht="13.5">
      <c r="A129" s="34"/>
      <c r="B129" s="29" t="s">
        <v>87</v>
      </c>
      <c r="C129" s="57">
        <f>0-C128</f>
        <v>0</v>
      </c>
      <c r="D129" s="57"/>
      <c r="E129" s="57">
        <f>0-E128</f>
        <v>-136709.39999999944</v>
      </c>
      <c r="F129" s="57">
        <f>0-F128</f>
        <v>-136709.3999999999</v>
      </c>
      <c r="G129" s="57">
        <f>0-G128</f>
        <v>-151788.90000000037</v>
      </c>
      <c r="H129" s="57"/>
      <c r="I129" s="78"/>
      <c r="J129" s="78"/>
      <c r="K129" s="57">
        <f>0-K128</f>
        <v>21014.40000000014</v>
      </c>
      <c r="L129" s="93"/>
      <c r="M129" s="78"/>
    </row>
    <row r="130" ht="13.5">
      <c r="B130" s="12"/>
    </row>
    <row r="131" spans="1:10" ht="13.5">
      <c r="A131" s="2"/>
      <c r="B131" s="12"/>
      <c r="C131" s="2"/>
      <c r="D131" s="2"/>
      <c r="E131" s="2"/>
      <c r="F131" s="2"/>
      <c r="G131" s="2"/>
      <c r="H131" s="2"/>
      <c r="I131" s="2"/>
      <c r="J131" s="2"/>
    </row>
    <row r="132" spans="1:10" ht="13.5">
      <c r="A132" s="2"/>
      <c r="B132" s="12"/>
      <c r="C132" s="2"/>
      <c r="D132" s="2"/>
      <c r="E132" s="2"/>
      <c r="F132" s="2"/>
      <c r="G132" s="2"/>
      <c r="H132" s="2"/>
      <c r="I132" s="2"/>
      <c r="J132" s="2"/>
    </row>
    <row r="133" spans="1:10" ht="13.5">
      <c r="A133" s="2"/>
      <c r="B133" s="12"/>
      <c r="C133" s="2"/>
      <c r="D133" s="2"/>
      <c r="E133" s="2"/>
      <c r="F133" s="2"/>
      <c r="G133" s="2"/>
      <c r="H133" s="2"/>
      <c r="I133" s="2"/>
      <c r="J133" s="2"/>
    </row>
    <row r="134" spans="1:10" ht="13.5">
      <c r="A134" s="2"/>
      <c r="B134" s="12"/>
      <c r="C134" s="2"/>
      <c r="D134" s="2"/>
      <c r="E134" s="2"/>
      <c r="F134" s="2"/>
      <c r="G134" s="2"/>
      <c r="H134" s="2"/>
      <c r="I134" s="2"/>
      <c r="J134" s="2"/>
    </row>
    <row r="135" spans="1:10" ht="13.5">
      <c r="A135" s="2"/>
      <c r="B135" s="12"/>
      <c r="C135" s="2"/>
      <c r="D135" s="2"/>
      <c r="E135" s="2"/>
      <c r="F135" s="2"/>
      <c r="G135" s="2"/>
      <c r="H135" s="2"/>
      <c r="I135" s="2"/>
      <c r="J135" s="2"/>
    </row>
    <row r="136" spans="1:10" ht="13.5">
      <c r="A136" s="2"/>
      <c r="B136" s="12"/>
      <c r="C136" s="2"/>
      <c r="D136" s="2"/>
      <c r="E136" s="2"/>
      <c r="F136" s="2"/>
      <c r="G136" s="2"/>
      <c r="H136" s="2"/>
      <c r="I136" s="2"/>
      <c r="J136" s="2"/>
    </row>
  </sheetData>
  <sheetProtection/>
  <mergeCells count="2">
    <mergeCell ref="B2:J2"/>
    <mergeCell ref="A1:M1"/>
  </mergeCells>
  <printOptions/>
  <pageMargins left="0.6299212598425197" right="0.1968503937007874" top="0.2362204724409449" bottom="0.2755905511811024" header="0.15748031496062992" footer="0.15748031496062992"/>
  <pageSetup blackAndWhite="1" fitToHeight="16" fitToWidth="16" horizontalDpi="600" verticalDpi="600" orientation="portrait" paperSize="9" scale="55" r:id="rId1"/>
  <headerFooter alignWithMargins="0">
    <oddFooter>&amp;R&amp;"Arial Narrow,обычный"&amp;8Лист &amp;P из &amp;N</oddFooter>
  </headerFooter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Пользователь Windows</cp:lastModifiedBy>
  <cp:lastPrinted>2020-08-12T04:48:34Z</cp:lastPrinted>
  <dcterms:created xsi:type="dcterms:W3CDTF">1998-04-06T06:06:47Z</dcterms:created>
  <dcterms:modified xsi:type="dcterms:W3CDTF">2020-08-12T04:48:35Z</dcterms:modified>
  <cp:category/>
  <cp:version/>
  <cp:contentType/>
  <cp:contentStatus/>
</cp:coreProperties>
</file>