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7965" windowHeight="5100" activeTab="0"/>
  </bookViews>
  <sheets>
    <sheet name="Анализ бюджета" sheetId="1" r:id="rId1"/>
  </sheets>
  <definedNames>
    <definedName name="Z_0498365E_2B72_45F1_A78A_EDD8D8022D19_.wvu.PrintArea" localSheetId="0" hidden="1">'Анализ бюджета'!$A$1:$M$124</definedName>
    <definedName name="Z_0498365E_2B72_45F1_A78A_EDD8D8022D19_.wvu.PrintTitles" localSheetId="0" hidden="1">'Анализ бюджета'!$4:$4</definedName>
    <definedName name="Z_0498365E_2B72_45F1_A78A_EDD8D8022D19_.wvu.Rows" localSheetId="0" hidden="1">'Анализ бюджета'!$21:$21</definedName>
    <definedName name="Z_0EF31BCF_CB0E_4109_97F2_6578EDF7ABB4_.wvu.PrintArea" localSheetId="0" hidden="1">'Анализ бюджета'!$A$1:$M$124</definedName>
    <definedName name="Z_0EF31BCF_CB0E_4109_97F2_6578EDF7ABB4_.wvu.PrintTitles" localSheetId="0" hidden="1">'Анализ бюджета'!$4:$4</definedName>
    <definedName name="Z_10971261_6A6B_11D7_802E_0050224027E0_.wvu.PrintArea" localSheetId="0" hidden="1">'Анализ бюджета'!$B$1:$J$123</definedName>
    <definedName name="Z_10971261_6A6B_11D7_802E_0050224027E0_.wvu.PrintTitles" localSheetId="0" hidden="1">'Анализ бюджета'!#REF!</definedName>
    <definedName name="Z_14012921_CBF7_11D7_980F_000102998381_.wvu.PrintTitles" localSheetId="0" hidden="1">'Анализ бюджета'!#REF!</definedName>
    <definedName name="Z_14B9A1CF_2355_4181_A84E_C897271F378C_.wvu.PrintArea" localSheetId="0" hidden="1">'Анализ бюджета'!$A$1:$J$124</definedName>
    <definedName name="Z_14B9A1CF_2355_4181_A84E_C897271F378C_.wvu.Rows" localSheetId="0" hidden="1">'Анализ бюджета'!#REF!</definedName>
    <definedName name="Z_163C634D_AF3F_4153_A01D_388D45ACC9F2_.wvu.PrintArea" localSheetId="0" hidden="1">'Анализ бюджета'!$A$1:$M$124</definedName>
    <definedName name="Z_163C634D_AF3F_4153_A01D_388D45ACC9F2_.wvu.PrintTitles" localSheetId="0" hidden="1">'Анализ бюджета'!$4:$4</definedName>
    <definedName name="Z_163C634D_AF3F_4153_A01D_388D45ACC9F2_.wvu.Rows" localSheetId="0" hidden="1">'Анализ бюджета'!$21:$21</definedName>
    <definedName name="Z_20753523_3AB2_4F8F_991D_2F27FD377851_.wvu.PrintArea" localSheetId="0" hidden="1">'Анализ бюджета'!$A$1:$M$124</definedName>
    <definedName name="Z_20753523_3AB2_4F8F_991D_2F27FD377851_.wvu.PrintTitles" localSheetId="0" hidden="1">'Анализ бюджета'!$4:$4</definedName>
    <definedName name="Z_20753523_3AB2_4F8F_991D_2F27FD377851_.wvu.Rows" localSheetId="0" hidden="1">'Анализ бюджета'!$21:$21</definedName>
    <definedName name="Z_37B80B77_A035_4B76_A767_A0834D7D5428_.wvu.PrintArea" localSheetId="0" hidden="1">'Анализ бюджета'!$A$1:$M$124</definedName>
    <definedName name="Z_37B80B77_A035_4B76_A767_A0834D7D5428_.wvu.PrintTitles" localSheetId="0" hidden="1">'Анализ бюджета'!$4:$4</definedName>
    <definedName name="Z_3ED12920_DEEF_4328_BD81_3B18503D048C_.wvu.PrintArea" localSheetId="0" hidden="1">'Анализ бюджета'!$A$1:$M$124</definedName>
    <definedName name="Z_3ED12920_DEEF_4328_BD81_3B18503D048C_.wvu.PrintTitles" localSheetId="0" hidden="1">'Анализ бюджета'!$4:$4</definedName>
    <definedName name="Z_4F278C51_CC0C_4908_B19B_FD853FE30C23_.wvu.PrintArea" localSheetId="0" hidden="1">'Анализ бюджета'!$B$1:$J$123</definedName>
    <definedName name="Z_4F278C51_CC0C_4908_B19B_FD853FE30C23_.wvu.PrintTitles" localSheetId="0" hidden="1">'Анализ бюджета'!#REF!</definedName>
    <definedName name="Z_4F278C51_CC0C_4908_B19B_FD853FE30C23_.wvu.Rows" localSheetId="0" hidden="1">'Анализ бюджета'!#REF!,'Анализ бюджета'!#REF!,'Анализ бюджета'!#REF!</definedName>
    <definedName name="Z_5A859CCC_6582_4102_AE96_B1FD749B3222_.wvu.PrintArea" localSheetId="0" hidden="1">'Анализ бюджета'!$A$1:$J$124</definedName>
    <definedName name="Z_5A859CCC_6582_4102_AE96_B1FD749B3222_.wvu.PrintTitles" localSheetId="0" hidden="1">'Анализ бюджета'!#REF!</definedName>
    <definedName name="Z_5A859CCC_6582_4102_AE96_B1FD749B3222_.wvu.Rows" localSheetId="0" hidden="1">'Анализ бюджета'!#REF!,'Анализ бюджета'!#REF!</definedName>
    <definedName name="Z_735893B7_5E6F_4E87_8F79_7422E435EC59_.wvu.PrintArea" localSheetId="0" hidden="1">'Анализ бюджета'!$B$1:$J$123</definedName>
    <definedName name="Z_88FCA060_646D_11D8_9232_00C0268CB387_.wvu.Rows" localSheetId="0" hidden="1">'Анализ бюджета'!$30:$30</definedName>
    <definedName name="Z_8F58F720_5478_11D7_8E43_00002120D636_.wvu.PrintArea" localSheetId="0" hidden="1">'Анализ бюджета'!$B$2:$J$39</definedName>
    <definedName name="Z_8F58F720_5478_11D7_8E43_00002120D636_.wvu.PrintTitles" localSheetId="0" hidden="1">'Анализ бюджета'!#REF!</definedName>
    <definedName name="Z_92DADDC1_9BFC_11D7_B114_000102998381_.wvu.PrintTitles" localSheetId="0" hidden="1">'Анализ бюджета'!#REF!</definedName>
    <definedName name="Z_97B5DCE1_CCA4_11D7_B6CC_0007E980B7D4_.wvu.PrintArea" localSheetId="0" hidden="1">'Анализ бюджета'!$B$1:$J$123</definedName>
    <definedName name="Z_97B5DCE1_CCA4_11D7_B6CC_0007E980B7D4_.wvu.Rows" localSheetId="0" hidden="1">'Анализ бюджета'!#REF!,'Анализ бюджета'!$30:$30</definedName>
    <definedName name="Z_A3331C67_8A36_4D51_83F9_2D71D6F5E7BA_.wvu.PrintArea" localSheetId="0" hidden="1">'Анализ бюджета'!$B$1:$J$123</definedName>
    <definedName name="Z_AE4F8834_9834_4486_A1C0_FEF04E11EC4A_.wvu.PrintTitles" localSheetId="0" hidden="1">'Анализ бюджета'!#REF!</definedName>
    <definedName name="Z_B0C63354_C39E_4697_B077_F68D4BA3474A_.wvu.PrintTitles" localSheetId="0" hidden="1">'Анализ бюджета'!#REF!</definedName>
    <definedName name="Z_CD228F81_555E_11D7_A5BE_0050BF58DBA5_.wvu.PrintTitles" localSheetId="0" hidden="1">'Анализ бюджета'!#REF!</definedName>
    <definedName name="Z_CFB674C1_F40C_43C9_AC2B_719C7269531B_.wvu.PrintArea" localSheetId="0" hidden="1">'Анализ бюджета'!$B$1:$J$123</definedName>
    <definedName name="Z_CFB674C1_F40C_43C9_AC2B_719C7269531B_.wvu.PrintTitles" localSheetId="0" hidden="1">'Анализ бюджета'!#REF!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467516B_79C5_4C0A_A5E2_1E73FB77BFFC_.wvu.PrintArea" localSheetId="0" hidden="1">'Анализ бюджета'!$B$1:$J$123</definedName>
    <definedName name="Z_D8CBB260_8D05_11D7_88E1_00C0268016AF_.wvu.PrintTitles" localSheetId="0" hidden="1">'Анализ бюджета'!#REF!</definedName>
    <definedName name="Z_DCFE9E60_5475_11D7_802E_0050224027E0_.wvu.PrintTitles" localSheetId="0" hidden="1">'Анализ бюджета'!#REF!</definedName>
    <definedName name="Z_E64E5F61_FD5E_11DA_AA5B_0004761D6C8E_.wvu.PrintArea" localSheetId="0" hidden="1">'Анализ бюджета'!$B$1:$J$123</definedName>
    <definedName name="Z_E64E5F61_FD5E_11DA_AA5B_0004761D6C8E_.wvu.PrintTitles" localSheetId="0" hidden="1">'Анализ бюджета'!#REF!</definedName>
    <definedName name="Z_FAF5CD8F_FBE8_41F5_9F6E_47B7733AB103_.wvu.PrintArea" localSheetId="0" hidden="1">'Анализ бюджета'!$A$1:$M$124</definedName>
    <definedName name="Z_FAF5CD8F_FBE8_41F5_9F6E_47B7733AB103_.wvu.PrintTitles" localSheetId="0" hidden="1">'Анализ бюджета'!$4:$4</definedName>
    <definedName name="Z_FAF5CD8F_FBE8_41F5_9F6E_47B7733AB103_.wvu.Rows" localSheetId="0" hidden="1">'Анализ бюджета'!$21:$21</definedName>
    <definedName name="_xlnm.Print_Titles" localSheetId="0">'Анализ бюджета'!$4:$4</definedName>
    <definedName name="ИТОГО_доходов">'Анализ бюджета'!$G$38</definedName>
    <definedName name="ИТОГО_расходов">'Анализ бюджета'!$H$122</definedName>
    <definedName name="_xlnm.Print_Area" localSheetId="0">'Анализ бюджета'!$A$1:$M$124</definedName>
  </definedNames>
  <calcPr fullCalcOnLoad="1"/>
</workbook>
</file>

<file path=xl/sharedStrings.xml><?xml version="1.0" encoding="utf-8"?>
<sst xmlns="http://schemas.openxmlformats.org/spreadsheetml/2006/main" count="218" uniqueCount="188">
  <si>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</si>
  <si>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</si>
  <si>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</si>
  <si>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БЕЗВОЗМЕЗДНЫЕ ПОСТУПЛЕНИЯ </t>
  </si>
  <si>
    <t>ПРОЧИЕ НЕНАЛОГОВЫЕ ДОХОДЫ</t>
  </si>
  <si>
    <t>ВСЕГО ДОХОДОВ</t>
  </si>
  <si>
    <t xml:space="preserve">ВСЕГО РАСХОДОВ </t>
  </si>
  <si>
    <t>НАЛОГОВЫЕ ДОХОДЫ</t>
  </si>
  <si>
    <t>Налог на доходы физических лиц</t>
  </si>
  <si>
    <t>НАЛОГИ НА СОВОКУПНЫЙ ДОХОД</t>
  </si>
  <si>
    <t>НЕНАЛОГОВЫЕ ДОХОДЫ</t>
  </si>
  <si>
    <t>Наименование</t>
  </si>
  <si>
    <t>НАЦИОНАЛЬНАЯ ЭКОНОМИКА</t>
  </si>
  <si>
    <t>НАЛОГИ НА ПРИБЫЛЬ, ДОХОДЫ</t>
  </si>
  <si>
    <t>ПРОФИЦИТ БЮДЖЕТА (со знаком плюс)
ДЕФИЦИТ БЮДЖЕТА (со знаком минус)</t>
  </si>
  <si>
    <t>Единый сельскохозяйственный налог</t>
  </si>
  <si>
    <t>тыс. руб.</t>
  </si>
  <si>
    <t>Д О Х О Д Ы</t>
  </si>
  <si>
    <t>Р А С Х О Д Ы</t>
  </si>
  <si>
    <t>Код</t>
  </si>
  <si>
    <t>Процент исполнения годового плана</t>
  </si>
  <si>
    <t>0100</t>
  </si>
  <si>
    <t>0400</t>
  </si>
  <si>
    <t>0500</t>
  </si>
  <si>
    <t>0700</t>
  </si>
  <si>
    <t>0800</t>
  </si>
  <si>
    <t>1000</t>
  </si>
  <si>
    <t>000 1 00 00000 00 0000 000</t>
  </si>
  <si>
    <t>000 1 01 00000 00 0000 000</t>
  </si>
  <si>
    <t>000 1 08 00000 00 0000 000</t>
  </si>
  <si>
    <t>000 1 11 00000 00 0000 000</t>
  </si>
  <si>
    <t>000 1 11 05010 00 0000 120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</si>
  <si>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</si>
  <si>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</si>
  <si>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</si>
  <si>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</si>
  <si>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</si>
  <si>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000 1 01 02000 01 0000 110</t>
  </si>
  <si>
    <t>000 1 05 00000 00 0000 000</t>
  </si>
  <si>
    <t>000 1 13 00000 00 0000 000</t>
  </si>
  <si>
    <t>НАЛОГОВЫЕ И НЕНАЛОГОВЫЕ ДОХОДЫ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</si>
  <si>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</si>
  <si>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</si>
  <si>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</si>
  <si>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Иные межбюджетные трансферты</t>
  </si>
  <si>
    <t>Единый налог на вмененный доход для отдельных видов деятельности</t>
  </si>
  <si>
    <t>1100</t>
  </si>
  <si>
    <t>Уточнение</t>
  </si>
  <si>
    <t>СОЦИАЛЬНАЯ ПОЛИТИКА, в том числе:</t>
  </si>
  <si>
    <t>000 1 11 05020 00 0000 120</t>
  </si>
  <si>
    <t>1400</t>
  </si>
  <si>
    <t>ФИЗИЧЕСКАЯ КУЛЬТУРА И СПОРТ, в том числе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</si>
  <si>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</si>
  <si>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</si>
  <si>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</si>
  <si>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</si>
  <si>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000 2 19 00000 00 0000 000</t>
  </si>
  <si>
    <t>000 1 05 02000 00 0000 110</t>
  </si>
  <si>
    <t>000 1 05 03000 00 0000 110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</si>
  <si>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</si>
  <si>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</si>
  <si>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Доходы в виде прибыли, 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</si>
  <si>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</si>
  <si>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</si>
  <si>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</si>
  <si>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</si>
  <si>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</si>
  <si>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</si>
  <si>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</si>
  <si>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000 2 02 10000 00 0000 151</t>
  </si>
  <si>
    <t>000 2 02 20000 00 0000 151</t>
  </si>
  <si>
    <t>000 2 02 30000 00 0000 151</t>
  </si>
  <si>
    <t>000 2 02 40000 00 0000 151</t>
  </si>
  <si>
    <t>Дотации бюджетам бюджетной системы Российской Федерации</t>
  </si>
  <si>
    <t>Субсидии бюджетам  бюджетной системы Российской Федерации (межбюджетные субсидии)</t>
  </si>
  <si>
    <t>Субвенции бюджетам  бюджетной системы Российской Федерации</t>
  </si>
  <si>
    <t>000 1 11 01050 05 0000 120</t>
  </si>
  <si>
    <t>Доходы от сдачи в аренду имущества,  находящегося в оперативном управлении органов управления муниципальных районов  и  созданных ими   учреждений   (за   исключением имущества бюджетных и автономных учреждений)</t>
  </si>
  <si>
    <t>000 1 11 05030 05 0000 120</t>
  </si>
  <si>
    <t>ДОХОДЫ ОТ ОКАЗАНИЯ ПЛАТНЫХ УСЛУГ (РАБОТ) И КОМПЕНСАЦИИ ЗАТРАТ ГОСУДАРСТВА</t>
  </si>
  <si>
    <t>ИСТОЧНИКИ, ФИНАНСИРОВАНИЯ ДЕФИЦИТА БЮДЖЕТА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</si>
  <si>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</si>
  <si>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</si>
  <si>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</si>
  <si>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</si>
  <si>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</si>
  <si>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</si>
  <si>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</si>
  <si>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</si>
  <si>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</si>
  <si>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</si>
  <si>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</si>
  <si>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</si>
  <si>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</si>
  <si>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</si>
  <si>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</si>
  <si>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</si>
  <si>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</si>
  <si>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</si>
  <si>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</si>
  <si>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</si>
  <si>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</si>
  <si>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</si>
  <si>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</si>
  <si>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</si>
  <si>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</si>
  <si>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</si>
  <si>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</si>
  <si>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</si>
  <si>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</si>
  <si>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</si>
  <si>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</si>
  <si>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</si>
  <si>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</si>
  <si>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</si>
  <si>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</si>
  <si>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</si>
  <si>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</si>
  <si>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культуры, кинематографии</t>
  </si>
  <si>
    <t>1001</t>
  </si>
  <si>
    <t>1003</t>
  </si>
  <si>
    <t>1004</t>
  </si>
  <si>
    <t>Пенсионное обеспечение</t>
  </si>
  <si>
    <t>Социальное обеспечение населения</t>
  </si>
  <si>
    <t>Охрана семьи и детства</t>
  </si>
  <si>
    <t>1105</t>
  </si>
  <si>
    <t>Другие вопросы в области физической культуры и спорта</t>
  </si>
  <si>
    <t>1202</t>
  </si>
  <si>
    <t>1301</t>
  </si>
  <si>
    <t>1401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</si>
  <si>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</si>
  <si>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</si>
  <si>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</si>
  <si>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 том числе:</t>
  </si>
  <si>
    <t>ОБЩЕГОСУДАРСТВЕННЫЕ ВОПРОСЫ</t>
  </si>
  <si>
    <t>ЖИЛИЩНО-КОММУНАЛЬНОЕ ХОЗЯЙСТВО</t>
  </si>
  <si>
    <t>ОБРАЗОВАНИЕ</t>
  </si>
  <si>
    <t>1101</t>
  </si>
  <si>
    <t xml:space="preserve">Физическая культура </t>
  </si>
  <si>
    <t>- заработная плата с начислениями на оплату труда</t>
  </si>
  <si>
    <t>- коммунальные услуги</t>
  </si>
  <si>
    <t>- предоставление гражданам субсидий на оплату жилищно-коммунальных услуг</t>
  </si>
  <si>
    <t>- выплата компенсации части родительской платы за содержание ребенка в муниципальном общеобразовательном учреждении</t>
  </si>
  <si>
    <t>- обеспечение жильем молодых семей</t>
  </si>
  <si>
    <t xml:space="preserve">- доплаты к пенсиям муниципальных служащих и выплаты Почетным гражданам ЭМР </t>
  </si>
  <si>
    <t xml:space="preserve">- субвенции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 </t>
  </si>
  <si>
    <t>- мероприятия в области социальной политики</t>
  </si>
  <si>
    <t>- ежемесячная денежная выплата на оплату жилого помещения и коммунальных услуг отдельным категориям граждан на территории ЭМР</t>
  </si>
  <si>
    <t>- предоставление мер социальной поддержки гражданам в связи с рождением и воспитанием детей</t>
  </si>
  <si>
    <t>Уточненный план 2020 года</t>
  </si>
  <si>
    <t>Процент исполнения плана 1 квартала</t>
  </si>
  <si>
    <t xml:space="preserve">- ежемесячные взносы на капитальный ремонт общего имущества в многоквартирных домах </t>
  </si>
  <si>
    <t xml:space="preserve">- коммунальные услуги </t>
  </si>
  <si>
    <t>1102</t>
  </si>
  <si>
    <t>Массовый спорт</t>
  </si>
  <si>
    <t>Фактическое исполнение на 01.04.2020г.</t>
  </si>
  <si>
    <t>Начальный план 2021 года</t>
  </si>
  <si>
    <t>План 1 квартала 2021 года</t>
  </si>
  <si>
    <t>Фактическое исполнение на 01.04.2021г.</t>
  </si>
  <si>
    <t>Удельный вес в 2021г.</t>
  </si>
  <si>
    <t>Отклонение от исполнения 2020 года</t>
  </si>
  <si>
    <t>Процент изменения к 2020 году</t>
  </si>
  <si>
    <t>- расходы на приобретение объектов, относящихся к основным средствам (в т.ч. оборудования)</t>
  </si>
  <si>
    <t>н001,002</t>
  </si>
  <si>
    <t>н003</t>
  </si>
  <si>
    <t>н154</t>
  </si>
  <si>
    <t>Информация об исполнении  бюджета Энгельсского муниципального района за 1 квартал 2021 года</t>
  </si>
  <si>
    <t>- мероприятия по осуществлению деятельности по обращению с животными без владельцев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</si>
  <si>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</si>
  <si>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</si>
  <si>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- трансферты поселениям на дорожную деятельность за счет  акцизов на нефтепродукты</t>
  </si>
  <si>
    <t>- трансферты поселениям на дорожную деятельность за счет транспортного налога</t>
  </si>
  <si>
    <t>- содержание сети автомобильных дорог общего пользования вне границ населенных пунктов в границах ЭМР за счет средств муниципального дорожного фонда</t>
  </si>
  <si>
    <t>-текущий и капитальный ремонт</t>
  </si>
  <si>
    <t>- объекты строительства</t>
  </si>
  <si>
    <t>н150</t>
  </si>
  <si>
    <t>квр400</t>
  </si>
  <si>
    <t>Погашение кредиторской задолженности за содержание жилых помещений и коммунальные услуги по многоквартирным жилым домам, приобретенным в рамках реализации программы по переселению граждан из аварийного жилищного фонда, возмещение судебных расходов</t>
  </si>
  <si>
    <t>МП "Комплексное развитие сельских территорий в ЭМР на 2020-2025 годы" (развитие водоснабжения в сельской местности)</t>
  </si>
  <si>
    <t>МП  "Развитие агропромышленного комплекса и сельских территорий в ЭМР на 2013-2025 годы" (возмещение затрат, связанных с проведением мероприятий по улучшению качества питьевой воды)</t>
  </si>
  <si>
    <t>- ВЦП "Предотвращение рисков, смягчение последствий чрезвычайных ситуаций техногенного характера в ЭМР в 2018 - 2021 годах"</t>
  </si>
  <si>
    <t>НАЛОГИ НА ИМУЩЕСТВО</t>
  </si>
  <si>
    <t>000 1 05 04000 02 0000 110</t>
  </si>
  <si>
    <t>000 1 06 00000 00 0000 000</t>
  </si>
  <si>
    <t>000 1 06 04000 02 0000 110</t>
  </si>
  <si>
    <t>Транспортный налог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</si>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</sst>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\+#,##0.0;\-#,##0.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%"/>
    <numFmt numFmtId="196" formatCode="#,##0.000"/>
    <numFmt numFmtId="197" formatCode="#,##0.00;[Red]\-#,##0.00;0.00"/>
    <numFmt numFmtId="198" formatCode="#,##0.00_ ;[Red]\-#,##0.00\ "/>
    <numFmt numFmtId="199" formatCode="000000"/>
    <numFmt numFmtId="200" formatCode="_-* #,##0.000&quot;р.&quot;_-;\-* #,##0.000&quot;р.&quot;_-;_-* &quot;-&quot;??&quot;р.&quot;_-;_-@_-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#,##0.0_ ;\-#,##0.0\ "/>
    <numFmt numFmtId="204" formatCode="0.0000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  <numFmt numFmtId="210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6" fillId="0" borderId="1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/>
    </xf>
    <xf numFmtId="181" fontId="4" fillId="0" borderId="11" xfId="65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7" fontId="5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NumberFormat="1" applyFont="1" applyFill="1" applyBorder="1" applyAlignment="1">
      <alignment horizontal="justify" vertical="center"/>
    </xf>
    <xf numFmtId="0" fontId="4" fillId="33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 locked="0"/>
    </xf>
    <xf numFmtId="185" fontId="4" fillId="33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>
      <alignment horizontal="center" vertical="center" shrinkToFit="1"/>
    </xf>
    <xf numFmtId="185" fontId="4" fillId="33" borderId="11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1" fontId="4" fillId="33" borderId="11" xfId="65" applyNumberFormat="1" applyFont="1" applyFill="1" applyBorder="1" applyAlignment="1">
      <alignment horizontal="center" vertical="center"/>
    </xf>
    <xf numFmtId="181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65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65" applyNumberFormat="1" applyFont="1" applyFill="1" applyBorder="1" applyAlignment="1">
      <alignment horizontal="center" vertical="center"/>
    </xf>
    <xf numFmtId="185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/>
    </xf>
    <xf numFmtId="185" fontId="4" fillId="33" borderId="11" xfId="0" applyNumberFormat="1" applyFont="1" applyFill="1" applyBorder="1" applyAlignment="1">
      <alignment horizontal="left" vertical="center"/>
    </xf>
    <xf numFmtId="185" fontId="12" fillId="34" borderId="11" xfId="0" applyNumberFormat="1" applyFont="1" applyFill="1" applyBorder="1" applyAlignment="1" applyProtection="1">
      <alignment horizontal="center" vertical="center"/>
      <protection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/>
    </xf>
    <xf numFmtId="181" fontId="6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 shrinkToFit="1"/>
    </xf>
    <xf numFmtId="181" fontId="4" fillId="35" borderId="12" xfId="65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5" fontId="5" fillId="34" borderId="11" xfId="0" applyNumberFormat="1" applyFont="1" applyFill="1" applyBorder="1" applyAlignment="1">
      <alignment horizontal="center" vertical="center"/>
    </xf>
    <xf numFmtId="49" fontId="50" fillId="34" borderId="11" xfId="55" applyNumberFormat="1" applyFont="1" applyFill="1" applyBorder="1" applyAlignment="1" applyProtection="1">
      <alignment horizontal="left" vertical="center" wrapText="1"/>
      <protection hidden="1"/>
    </xf>
    <xf numFmtId="49" fontId="5" fillId="34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 applyProtection="1">
      <alignment horizontal="justify" vertical="center" wrapText="1"/>
      <protection/>
    </xf>
    <xf numFmtId="49" fontId="50" fillId="34" borderId="11" xfId="55" applyNumberFormat="1" applyFont="1" applyFill="1" applyBorder="1" applyAlignment="1" applyProtection="1">
      <alignment horizontal="justify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185" fontId="4" fillId="33" borderId="11" xfId="65" applyNumberFormat="1" applyFont="1" applyFill="1" applyBorder="1" applyAlignment="1">
      <alignment horizontal="center" vertical="center"/>
    </xf>
    <xf numFmtId="185" fontId="5" fillId="33" borderId="11" xfId="65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185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center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0" borderId="11" xfId="65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justify" vertical="center"/>
    </xf>
    <xf numFmtId="185" fontId="4" fillId="35" borderId="11" xfId="0" applyNumberFormat="1" applyFont="1" applyFill="1" applyBorder="1" applyAlignment="1">
      <alignment horizontal="center" vertical="center"/>
    </xf>
    <xf numFmtId="181" fontId="4" fillId="35" borderId="11" xfId="65" applyNumberFormat="1" applyFont="1" applyFill="1" applyBorder="1" applyAlignment="1">
      <alignment horizontal="center" vertical="center"/>
    </xf>
    <xf numFmtId="185" fontId="4" fillId="35" borderId="11" xfId="65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justify" vertical="center"/>
      <protection/>
    </xf>
    <xf numFmtId="49" fontId="7" fillId="34" borderId="13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 applyProtection="1">
      <alignment horizontal="justify" vertical="center" wrapText="1"/>
      <protection/>
    </xf>
    <xf numFmtId="0" fontId="7" fillId="35" borderId="0" xfId="0" applyFont="1" applyFill="1" applyBorder="1" applyAlignment="1">
      <alignment horizontal="left" vertical="justify" wrapText="1"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5" fontId="4" fillId="33" borderId="11" xfId="65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justify" vertical="center" wrapText="1"/>
    </xf>
    <xf numFmtId="181" fontId="6" fillId="35" borderId="11" xfId="0" applyNumberFormat="1" applyFont="1" applyFill="1" applyBorder="1" applyAlignment="1" applyProtection="1">
      <alignment horizontal="center" vertical="center"/>
      <protection/>
    </xf>
    <xf numFmtId="181" fontId="4" fillId="35" borderId="11" xfId="65" applyNumberFormat="1" applyFont="1" applyFill="1" applyBorder="1" applyAlignment="1">
      <alignment horizontal="center" vertical="center"/>
    </xf>
    <xf numFmtId="185" fontId="4" fillId="35" borderId="11" xfId="65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2" xfId="57"/>
    <cellStyle name="Обычный 2 3" xfId="58"/>
    <cellStyle name="Обычный 2 3 2" xfId="59"/>
    <cellStyle name="Обычный_Tmp4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view="pageBreakPreview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0" sqref="R10"/>
    </sheetView>
  </sheetViews>
  <sheetFormatPr defaultColWidth="9.00390625" defaultRowHeight="12.75"/>
  <cols>
    <col min="1" max="1" width="19.125" style="32" customWidth="1"/>
    <col min="2" max="2" width="48.25390625" style="11" customWidth="1"/>
    <col min="3" max="3" width="8.625" style="58" customWidth="1"/>
    <col min="4" max="4" width="9.125" style="58" bestFit="1" customWidth="1"/>
    <col min="5" max="7" width="8.625" style="58" customWidth="1"/>
    <col min="8" max="8" width="9.375" style="58" customWidth="1"/>
    <col min="9" max="9" width="9.00390625" style="13" customWidth="1"/>
    <col min="10" max="10" width="8.75390625" style="13" customWidth="1"/>
    <col min="11" max="12" width="9.125" style="2" customWidth="1"/>
    <col min="13" max="13" width="9.375" style="2" customWidth="1"/>
    <col min="14" max="16384" width="9.125" style="2" customWidth="1"/>
  </cols>
  <sheetData>
    <row r="1" spans="1:13" ht="15.75">
      <c r="A1" s="115" t="s">
        <v>166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6"/>
      <c r="M1" s="116"/>
    </row>
    <row r="2" spans="2:10" ht="16.5">
      <c r="B2" s="114"/>
      <c r="C2" s="114"/>
      <c r="D2" s="114"/>
      <c r="E2" s="114"/>
      <c r="F2" s="114"/>
      <c r="G2" s="114"/>
      <c r="H2" s="114"/>
      <c r="I2" s="114"/>
      <c r="J2" s="114"/>
    </row>
    <row r="3" spans="2:13" ht="13.5">
      <c r="B3" s="14"/>
      <c r="C3" s="45"/>
      <c r="D3" s="45"/>
      <c r="E3" s="45"/>
      <c r="F3" s="45"/>
      <c r="G3" s="45"/>
      <c r="H3" s="45"/>
      <c r="M3" s="13" t="s">
        <v>16</v>
      </c>
    </row>
    <row r="4" spans="1:13" s="84" customFormat="1" ht="63.75">
      <c r="A4" s="80" t="s">
        <v>19</v>
      </c>
      <c r="B4" s="81" t="s">
        <v>11</v>
      </c>
      <c r="C4" s="105" t="s">
        <v>156</v>
      </c>
      <c r="D4" s="80" t="s">
        <v>47</v>
      </c>
      <c r="E4" s="80" t="s">
        <v>149</v>
      </c>
      <c r="F4" s="82" t="s">
        <v>157</v>
      </c>
      <c r="G4" s="82" t="s">
        <v>158</v>
      </c>
      <c r="H4" s="82" t="s">
        <v>20</v>
      </c>
      <c r="I4" s="83" t="s">
        <v>150</v>
      </c>
      <c r="J4" s="83" t="s">
        <v>159</v>
      </c>
      <c r="K4" s="82" t="s">
        <v>155</v>
      </c>
      <c r="L4" s="90" t="s">
        <v>160</v>
      </c>
      <c r="M4" s="90" t="s">
        <v>161</v>
      </c>
    </row>
    <row r="5" spans="1:13" s="4" customFormat="1" ht="13.5">
      <c r="A5" s="27"/>
      <c r="B5" s="30" t="s">
        <v>17</v>
      </c>
      <c r="C5" s="10"/>
      <c r="D5" s="10"/>
      <c r="E5" s="10"/>
      <c r="F5" s="10"/>
      <c r="G5" s="10"/>
      <c r="H5" s="10"/>
      <c r="I5" s="28"/>
      <c r="J5" s="28"/>
      <c r="K5" s="10"/>
      <c r="L5" s="28"/>
      <c r="M5" s="28"/>
    </row>
    <row r="6" spans="1:13" s="6" customFormat="1" ht="13.5">
      <c r="A6" s="36" t="s">
        <v>27</v>
      </c>
      <c r="B6" s="26" t="s">
        <v>40</v>
      </c>
      <c r="C6" s="46">
        <f>C7+C19</f>
        <v>1380045.7000000002</v>
      </c>
      <c r="D6" s="46">
        <f aca="true" t="shared" si="0" ref="D6:D32">E6-C6</f>
        <v>100076.8999999999</v>
      </c>
      <c r="E6" s="46">
        <f>E7+E19</f>
        <v>1480122.6</v>
      </c>
      <c r="F6" s="46">
        <f>F7+F19</f>
        <v>344982.4</v>
      </c>
      <c r="G6" s="53">
        <f>G7+G19</f>
        <v>320474.8</v>
      </c>
      <c r="H6" s="59">
        <f>G6/E6</f>
        <v>0.2165190910536735</v>
      </c>
      <c r="I6" s="60">
        <f>G6/F6</f>
        <v>0.9289598541838655</v>
      </c>
      <c r="J6" s="60">
        <f aca="true" t="shared" si="1" ref="J6:J38">G6/ИТОГО_доходов</f>
        <v>0.31379602809718515</v>
      </c>
      <c r="K6" s="53">
        <f>K7+K19</f>
        <v>270646.5</v>
      </c>
      <c r="L6" s="91">
        <f aca="true" t="shared" si="2" ref="L6:L38">G6-K6</f>
        <v>49828.29999999999</v>
      </c>
      <c r="M6" s="60">
        <f aca="true" t="shared" si="3" ref="M6:M18">G6/K6</f>
        <v>1.184108421871334</v>
      </c>
    </row>
    <row r="7" spans="1:13" s="6" customFormat="1" ht="13.5">
      <c r="A7" s="33"/>
      <c r="B7" s="26" t="s">
        <v>7</v>
      </c>
      <c r="C7" s="46">
        <f>C8+C12+C18+C10+C16</f>
        <v>1261708.1</v>
      </c>
      <c r="D7" s="46">
        <f t="shared" si="0"/>
        <v>0</v>
      </c>
      <c r="E7" s="46">
        <f>E8+E12+E18+E10+E16</f>
        <v>1261708.1</v>
      </c>
      <c r="F7" s="46">
        <f>F8+F12+F18+F10+F16</f>
        <v>283962.5</v>
      </c>
      <c r="G7" s="46">
        <f>G8+G12+G18+G10+G16</f>
        <v>293154.3</v>
      </c>
      <c r="H7" s="59">
        <f aca="true" t="shared" si="4" ref="H7:H38">G7/E7</f>
        <v>0.23234716492665775</v>
      </c>
      <c r="I7" s="60">
        <f aca="true" t="shared" si="5" ref="I7:I38">G7/F7</f>
        <v>1.032369767134745</v>
      </c>
      <c r="J7" s="60">
        <f t="shared" si="1"/>
        <v>0.2870448938874777</v>
      </c>
      <c r="K7" s="46">
        <f>K8+K12+K18+K10+K16</f>
        <v>237239.2</v>
      </c>
      <c r="L7" s="91">
        <f t="shared" si="2"/>
        <v>55915.09999999998</v>
      </c>
      <c r="M7" s="60">
        <f t="shared" si="3"/>
        <v>1.2356908133225875</v>
      </c>
    </row>
    <row r="8" spans="1:13" s="6" customFormat="1" ht="13.5">
      <c r="A8" s="36" t="s">
        <v>28</v>
      </c>
      <c r="B8" s="26" t="s">
        <v>13</v>
      </c>
      <c r="C8" s="46">
        <f>C9</f>
        <v>857700</v>
      </c>
      <c r="D8" s="46">
        <f t="shared" si="0"/>
        <v>0</v>
      </c>
      <c r="E8" s="46">
        <f>E9</f>
        <v>857700</v>
      </c>
      <c r="F8" s="46">
        <f>F9</f>
        <v>198607.8</v>
      </c>
      <c r="G8" s="46">
        <f>G9</f>
        <v>196196.7</v>
      </c>
      <c r="H8" s="59">
        <f t="shared" si="4"/>
        <v>0.2287474641483036</v>
      </c>
      <c r="I8" s="60">
        <f t="shared" si="5"/>
        <v>0.9878599934141561</v>
      </c>
      <c r="J8" s="60">
        <f t="shared" si="1"/>
        <v>0.19210791358875962</v>
      </c>
      <c r="K8" s="46">
        <f>K9</f>
        <v>187970.7</v>
      </c>
      <c r="L8" s="91">
        <f t="shared" si="2"/>
        <v>8226</v>
      </c>
      <c r="M8" s="60">
        <f t="shared" si="3"/>
        <v>1.0437621395249366</v>
      </c>
    </row>
    <row r="9" spans="1:13" s="8" customFormat="1" ht="13.5">
      <c r="A9" s="37" t="s">
        <v>37</v>
      </c>
      <c r="B9" s="16" t="s">
        <v>8</v>
      </c>
      <c r="C9" s="47">
        <v>857700</v>
      </c>
      <c r="D9" s="66">
        <f t="shared" si="0"/>
        <v>0</v>
      </c>
      <c r="E9" s="47">
        <v>857700</v>
      </c>
      <c r="F9" s="47">
        <v>198607.8</v>
      </c>
      <c r="G9" s="56">
        <v>196196.7</v>
      </c>
      <c r="H9" s="61">
        <f t="shared" si="4"/>
        <v>0.2287474641483036</v>
      </c>
      <c r="I9" s="62">
        <f t="shared" si="5"/>
        <v>0.9878599934141561</v>
      </c>
      <c r="J9" s="62">
        <f t="shared" si="1"/>
        <v>0.19210791358875962</v>
      </c>
      <c r="K9" s="56">
        <v>187970.7</v>
      </c>
      <c r="L9" s="92">
        <f t="shared" si="2"/>
        <v>8226</v>
      </c>
      <c r="M9" s="62">
        <f t="shared" si="3"/>
        <v>1.0437621395249366</v>
      </c>
    </row>
    <row r="10" spans="1:13" s="7" customFormat="1" ht="27">
      <c r="A10" s="36" t="s">
        <v>63</v>
      </c>
      <c r="B10" s="25" t="s">
        <v>64</v>
      </c>
      <c r="C10" s="48">
        <f>C11</f>
        <v>24602.2</v>
      </c>
      <c r="D10" s="48">
        <f t="shared" si="0"/>
        <v>0</v>
      </c>
      <c r="E10" s="48">
        <f>E11</f>
        <v>24602.2</v>
      </c>
      <c r="F10" s="48">
        <f>F11</f>
        <v>5607</v>
      </c>
      <c r="G10" s="48">
        <f>G11</f>
        <v>5495.4</v>
      </c>
      <c r="H10" s="71">
        <f t="shared" si="4"/>
        <v>0.2233702676996366</v>
      </c>
      <c r="I10" s="65">
        <f t="shared" si="5"/>
        <v>0.9800963081861958</v>
      </c>
      <c r="J10" s="65">
        <f t="shared" si="1"/>
        <v>0.0053808745424141664</v>
      </c>
      <c r="K10" s="48">
        <f>K11</f>
        <v>5282.2</v>
      </c>
      <c r="L10" s="91">
        <f t="shared" si="2"/>
        <v>213.19999999999982</v>
      </c>
      <c r="M10" s="60">
        <f t="shared" si="3"/>
        <v>1.0403619703911249</v>
      </c>
    </row>
    <row r="11" spans="1:13" s="8" customFormat="1" ht="27">
      <c r="A11" s="37" t="s">
        <v>65</v>
      </c>
      <c r="B11" s="16" t="s">
        <v>66</v>
      </c>
      <c r="C11" s="47">
        <v>24602.2</v>
      </c>
      <c r="D11" s="66">
        <f t="shared" si="0"/>
        <v>0</v>
      </c>
      <c r="E11" s="47">
        <v>24602.2</v>
      </c>
      <c r="F11" s="47">
        <v>5607</v>
      </c>
      <c r="G11" s="47">
        <v>5495.4</v>
      </c>
      <c r="H11" s="61">
        <f t="shared" si="4"/>
        <v>0.2233702676996366</v>
      </c>
      <c r="I11" s="62">
        <f t="shared" si="5"/>
        <v>0.9800963081861958</v>
      </c>
      <c r="J11" s="62">
        <f t="shared" si="1"/>
        <v>0.0053808745424141664</v>
      </c>
      <c r="K11" s="47">
        <v>5282.2</v>
      </c>
      <c r="L11" s="92">
        <f t="shared" si="2"/>
        <v>213.19999999999982</v>
      </c>
      <c r="M11" s="62">
        <f t="shared" si="3"/>
        <v>1.0403619703911249</v>
      </c>
    </row>
    <row r="12" spans="1:13" s="7" customFormat="1" ht="13.5">
      <c r="A12" s="36" t="s">
        <v>38</v>
      </c>
      <c r="B12" s="25" t="s">
        <v>9</v>
      </c>
      <c r="C12" s="48">
        <f>C13+C14+C15</f>
        <v>30219.9</v>
      </c>
      <c r="D12" s="46">
        <f t="shared" si="0"/>
        <v>0</v>
      </c>
      <c r="E12" s="48">
        <f>E13+E14+E15</f>
        <v>30219.9</v>
      </c>
      <c r="F12" s="48">
        <f>F13+F14+F15</f>
        <v>30219.9</v>
      </c>
      <c r="G12" s="48">
        <f>G13+G14+G15</f>
        <v>43924.899999999994</v>
      </c>
      <c r="H12" s="59">
        <f>G12/E12</f>
        <v>1.453509111545703</v>
      </c>
      <c r="I12" s="60">
        <f>G12/F12</f>
        <v>1.453509111545703</v>
      </c>
      <c r="J12" s="60">
        <f t="shared" si="1"/>
        <v>0.04300949452052407</v>
      </c>
      <c r="K12" s="48">
        <f>K13+K14+K15</f>
        <v>33288.8</v>
      </c>
      <c r="L12" s="91">
        <f t="shared" si="2"/>
        <v>10636.099999999991</v>
      </c>
      <c r="M12" s="60">
        <f t="shared" si="3"/>
        <v>1.31950986517988</v>
      </c>
    </row>
    <row r="13" spans="1:13" s="8" customFormat="1" ht="27">
      <c r="A13" s="37" t="s">
        <v>57</v>
      </c>
      <c r="B13" s="16" t="s">
        <v>45</v>
      </c>
      <c r="C13" s="47">
        <v>15000</v>
      </c>
      <c r="D13" s="66">
        <f t="shared" si="0"/>
        <v>0</v>
      </c>
      <c r="E13" s="47">
        <v>15000</v>
      </c>
      <c r="F13" s="47">
        <v>15000</v>
      </c>
      <c r="G13" s="56">
        <v>21759.1</v>
      </c>
      <c r="H13" s="61">
        <f t="shared" si="4"/>
        <v>1.4506066666666666</v>
      </c>
      <c r="I13" s="62">
        <f t="shared" si="5"/>
        <v>1.4506066666666666</v>
      </c>
      <c r="J13" s="62">
        <f t="shared" si="1"/>
        <v>0.02130563512316557</v>
      </c>
      <c r="K13" s="56">
        <v>26105.7</v>
      </c>
      <c r="L13" s="92">
        <f t="shared" si="2"/>
        <v>-4346.600000000002</v>
      </c>
      <c r="M13" s="62">
        <f t="shared" si="3"/>
        <v>0.8334999636094799</v>
      </c>
    </row>
    <row r="14" spans="1:13" s="8" customFormat="1" ht="13.5">
      <c r="A14" s="37" t="s">
        <v>58</v>
      </c>
      <c r="B14" s="16" t="s">
        <v>15</v>
      </c>
      <c r="C14" s="47">
        <v>7971.9</v>
      </c>
      <c r="D14" s="66">
        <f t="shared" si="0"/>
        <v>0</v>
      </c>
      <c r="E14" s="47">
        <v>7971.9</v>
      </c>
      <c r="F14" s="47">
        <v>7971.9</v>
      </c>
      <c r="G14" s="56">
        <v>10639.8</v>
      </c>
      <c r="H14" s="61">
        <f t="shared" si="4"/>
        <v>1.3346630038008505</v>
      </c>
      <c r="I14" s="62">
        <f t="shared" si="5"/>
        <v>1.3346630038008505</v>
      </c>
      <c r="J14" s="62">
        <f t="shared" si="1"/>
        <v>0.010418064009240136</v>
      </c>
      <c r="K14" s="56">
        <v>5339.3</v>
      </c>
      <c r="L14" s="92">
        <f t="shared" si="2"/>
        <v>5300.499999999999</v>
      </c>
      <c r="M14" s="62">
        <f t="shared" si="3"/>
        <v>1.9927331298110238</v>
      </c>
    </row>
    <row r="15" spans="1:13" s="8" customFormat="1" ht="27">
      <c r="A15" s="37" t="s">
        <v>182</v>
      </c>
      <c r="B15" s="16" t="s">
        <v>62</v>
      </c>
      <c r="C15" s="47">
        <v>7248</v>
      </c>
      <c r="D15" s="66">
        <f t="shared" si="0"/>
        <v>0</v>
      </c>
      <c r="E15" s="47">
        <v>7248</v>
      </c>
      <c r="F15" s="47">
        <v>7248</v>
      </c>
      <c r="G15" s="56">
        <v>11526</v>
      </c>
      <c r="H15" s="61">
        <f t="shared" si="4"/>
        <v>1.5902317880794703</v>
      </c>
      <c r="I15" s="62">
        <f t="shared" si="5"/>
        <v>1.5902317880794703</v>
      </c>
      <c r="J15" s="62">
        <f t="shared" si="1"/>
        <v>0.011285795388118369</v>
      </c>
      <c r="K15" s="56">
        <v>1843.8</v>
      </c>
      <c r="L15" s="92">
        <f t="shared" si="2"/>
        <v>9682.2</v>
      </c>
      <c r="M15" s="62">
        <f t="shared" si="3"/>
        <v>6.25122030589001</v>
      </c>
    </row>
    <row r="16" spans="1:13" s="107" customFormat="1" ht="13.5">
      <c r="A16" s="108" t="s">
        <v>183</v>
      </c>
      <c r="B16" s="106" t="s">
        <v>181</v>
      </c>
      <c r="C16" s="76">
        <f>C17</f>
        <v>302111</v>
      </c>
      <c r="D16" s="48">
        <f t="shared" si="0"/>
        <v>0</v>
      </c>
      <c r="E16" s="76">
        <f>E17</f>
        <v>302111</v>
      </c>
      <c r="F16" s="76">
        <f>F17</f>
        <v>39527.8</v>
      </c>
      <c r="G16" s="76">
        <f>G17</f>
        <v>37978.1</v>
      </c>
      <c r="H16" s="71">
        <f t="shared" si="4"/>
        <v>0.1257090936774894</v>
      </c>
      <c r="I16" s="65">
        <f t="shared" si="5"/>
        <v>0.9607946812117041</v>
      </c>
      <c r="J16" s="65">
        <f t="shared" si="1"/>
        <v>0.03718662726266685</v>
      </c>
      <c r="K16" s="74">
        <f>K17</f>
        <v>0</v>
      </c>
      <c r="L16" s="109">
        <f t="shared" si="2"/>
        <v>37978.1</v>
      </c>
      <c r="M16" s="65"/>
    </row>
    <row r="17" spans="1:13" s="8" customFormat="1" ht="13.5">
      <c r="A17" s="37" t="s">
        <v>184</v>
      </c>
      <c r="B17" s="16" t="s">
        <v>185</v>
      </c>
      <c r="C17" s="47">
        <v>302111</v>
      </c>
      <c r="D17" s="66">
        <f t="shared" si="0"/>
        <v>0</v>
      </c>
      <c r="E17" s="47">
        <v>302111</v>
      </c>
      <c r="F17" s="47">
        <v>39527.8</v>
      </c>
      <c r="G17" s="56">
        <v>37978.1</v>
      </c>
      <c r="H17" s="61">
        <f t="shared" si="4"/>
        <v>0.1257090936774894</v>
      </c>
      <c r="I17" s="62">
        <f t="shared" si="5"/>
        <v>0.9607946812117041</v>
      </c>
      <c r="J17" s="62">
        <f t="shared" si="1"/>
        <v>0.03718662726266685</v>
      </c>
      <c r="K17" s="56">
        <v>0</v>
      </c>
      <c r="L17" s="92">
        <f t="shared" si="2"/>
        <v>37978.1</v>
      </c>
      <c r="M17" s="62"/>
    </row>
    <row r="18" spans="1:13" s="7" customFormat="1" ht="13.5">
      <c r="A18" s="36" t="s">
        <v>29</v>
      </c>
      <c r="B18" s="106" t="s">
        <v>0</v>
      </c>
      <c r="C18" s="76">
        <v>47075</v>
      </c>
      <c r="D18" s="73">
        <f t="shared" si="0"/>
        <v>0</v>
      </c>
      <c r="E18" s="76">
        <v>47075</v>
      </c>
      <c r="F18" s="76">
        <v>10000</v>
      </c>
      <c r="G18" s="74">
        <v>9559.2</v>
      </c>
      <c r="H18" s="59">
        <f t="shared" si="4"/>
        <v>0.20306319702602232</v>
      </c>
      <c r="I18" s="60">
        <f t="shared" si="5"/>
        <v>0.9559200000000001</v>
      </c>
      <c r="J18" s="60">
        <f t="shared" si="1"/>
        <v>0.00935998397311306</v>
      </c>
      <c r="K18" s="74">
        <v>10697.5</v>
      </c>
      <c r="L18" s="91">
        <f t="shared" si="2"/>
        <v>-1138.2999999999993</v>
      </c>
      <c r="M18" s="60">
        <f t="shared" si="3"/>
        <v>0.8935919607384903</v>
      </c>
    </row>
    <row r="19" spans="1:13" s="7" customFormat="1" ht="13.5">
      <c r="A19" s="36"/>
      <c r="B19" s="25" t="s">
        <v>10</v>
      </c>
      <c r="C19" s="46">
        <f>C20+C26+C27+C28+C29+C30</f>
        <v>118337.59999999999</v>
      </c>
      <c r="D19" s="46">
        <f t="shared" si="0"/>
        <v>100076.90000000001</v>
      </c>
      <c r="E19" s="46">
        <f>E20+E26+E27+E28+E29+E30</f>
        <v>218414.5</v>
      </c>
      <c r="F19" s="46">
        <f>F20+F26+F27+F28+F29+F30</f>
        <v>61019.899999999994</v>
      </c>
      <c r="G19" s="46">
        <f>G20+G26+G27+G28+G29+G30</f>
        <v>27320.499999999993</v>
      </c>
      <c r="H19" s="59">
        <f t="shared" si="4"/>
        <v>0.1250855597957095</v>
      </c>
      <c r="I19" s="60">
        <f t="shared" si="5"/>
        <v>0.4477309861209211</v>
      </c>
      <c r="J19" s="60">
        <f t="shared" si="1"/>
        <v>0.026751134209707428</v>
      </c>
      <c r="K19" s="46">
        <f>K20+K26+K27+K28+K29+K30</f>
        <v>33407.3</v>
      </c>
      <c r="L19" s="91">
        <f t="shared" si="2"/>
        <v>-6086.80000000001</v>
      </c>
      <c r="M19" s="60">
        <f>G19/K19</f>
        <v>0.8178003011317883</v>
      </c>
    </row>
    <row r="20" spans="1:13" s="7" customFormat="1" ht="27">
      <c r="A20" s="36" t="s">
        <v>30</v>
      </c>
      <c r="B20" s="25" t="s">
        <v>1</v>
      </c>
      <c r="C20" s="48">
        <f>SUM(C21:C25)</f>
        <v>76540</v>
      </c>
      <c r="D20" s="46">
        <f t="shared" si="0"/>
        <v>0</v>
      </c>
      <c r="E20" s="48">
        <f>SUM(E21:E25)</f>
        <v>76540</v>
      </c>
      <c r="F20" s="48">
        <f>SUM(F21:F25)</f>
        <v>15922.900000000001</v>
      </c>
      <c r="G20" s="48">
        <f>SUM(G21:G25)</f>
        <v>16566.6</v>
      </c>
      <c r="H20" s="59">
        <f t="shared" si="4"/>
        <v>0.2164436895740789</v>
      </c>
      <c r="I20" s="60">
        <f t="shared" si="5"/>
        <v>1.0404260530431013</v>
      </c>
      <c r="J20" s="60">
        <f t="shared" si="1"/>
        <v>0.016221348071907143</v>
      </c>
      <c r="K20" s="48">
        <f>SUM(K21:K25)</f>
        <v>15323.699999999999</v>
      </c>
      <c r="L20" s="91">
        <f t="shared" si="2"/>
        <v>1242.8999999999996</v>
      </c>
      <c r="M20" s="60">
        <f>G20/K20</f>
        <v>1.081109653673721</v>
      </c>
    </row>
    <row r="21" spans="1:13" s="8" customFormat="1" ht="54" hidden="1">
      <c r="A21" s="37" t="s">
        <v>76</v>
      </c>
      <c r="B21" s="16" t="s">
        <v>61</v>
      </c>
      <c r="C21" s="47">
        <v>0</v>
      </c>
      <c r="D21" s="66">
        <f t="shared" si="0"/>
        <v>0</v>
      </c>
      <c r="E21" s="47">
        <v>0</v>
      </c>
      <c r="F21" s="47">
        <v>0</v>
      </c>
      <c r="G21" s="56">
        <v>0</v>
      </c>
      <c r="H21" s="61"/>
      <c r="I21" s="62"/>
      <c r="J21" s="62">
        <f>G21/ИТОГО_доходов</f>
        <v>0</v>
      </c>
      <c r="K21" s="56">
        <v>0</v>
      </c>
      <c r="L21" s="92">
        <f t="shared" si="2"/>
        <v>0</v>
      </c>
      <c r="M21" s="62"/>
    </row>
    <row r="22" spans="1:13" s="8" customFormat="1" ht="54">
      <c r="A22" s="37" t="s">
        <v>31</v>
      </c>
      <c r="B22" s="16" t="s">
        <v>41</v>
      </c>
      <c r="C22" s="70">
        <v>72093</v>
      </c>
      <c r="D22" s="66">
        <f t="shared" si="0"/>
        <v>0</v>
      </c>
      <c r="E22" s="70">
        <v>72093</v>
      </c>
      <c r="F22" s="47">
        <v>15223.2</v>
      </c>
      <c r="G22" s="56">
        <v>15506.2</v>
      </c>
      <c r="H22" s="61">
        <f t="shared" si="4"/>
        <v>0.21508606938260302</v>
      </c>
      <c r="I22" s="62">
        <f t="shared" si="5"/>
        <v>1.0185900467707183</v>
      </c>
      <c r="J22" s="62">
        <f t="shared" si="1"/>
        <v>0.015183047062922181</v>
      </c>
      <c r="K22" s="56">
        <v>13437.8</v>
      </c>
      <c r="L22" s="92">
        <f t="shared" si="2"/>
        <v>2068.4000000000015</v>
      </c>
      <c r="M22" s="62">
        <f aca="true" t="shared" si="6" ref="M22:M32">G22/K22</f>
        <v>1.1539240054175537</v>
      </c>
    </row>
    <row r="23" spans="1:13" s="8" customFormat="1" ht="67.5">
      <c r="A23" s="37" t="s">
        <v>49</v>
      </c>
      <c r="B23" s="16" t="s">
        <v>59</v>
      </c>
      <c r="C23" s="70">
        <v>300</v>
      </c>
      <c r="D23" s="66">
        <f t="shared" si="0"/>
        <v>0</v>
      </c>
      <c r="E23" s="70">
        <v>300</v>
      </c>
      <c r="F23" s="47">
        <v>300</v>
      </c>
      <c r="G23" s="56">
        <v>711.3</v>
      </c>
      <c r="H23" s="61">
        <f>G23/E23</f>
        <v>2.371</v>
      </c>
      <c r="I23" s="62">
        <f>G23/F23</f>
        <v>2.371</v>
      </c>
      <c r="J23" s="62">
        <f t="shared" si="1"/>
        <v>0.0006964763369398399</v>
      </c>
      <c r="K23" s="56">
        <v>6.4</v>
      </c>
      <c r="L23" s="92">
        <f t="shared" si="2"/>
        <v>704.9</v>
      </c>
      <c r="M23" s="62">
        <f t="shared" si="6"/>
        <v>111.14062499999999</v>
      </c>
    </row>
    <row r="24" spans="1:13" s="8" customFormat="1" ht="54">
      <c r="A24" s="37" t="s">
        <v>78</v>
      </c>
      <c r="B24" s="16" t="s">
        <v>77</v>
      </c>
      <c r="C24" s="49">
        <v>3534.8</v>
      </c>
      <c r="D24" s="66">
        <f t="shared" si="0"/>
        <v>0</v>
      </c>
      <c r="E24" s="49">
        <v>3534.8</v>
      </c>
      <c r="F24" s="49">
        <v>383.7</v>
      </c>
      <c r="G24" s="56">
        <v>334.1</v>
      </c>
      <c r="H24" s="61">
        <f t="shared" si="4"/>
        <v>0.09451737014824035</v>
      </c>
      <c r="I24" s="62">
        <f t="shared" si="5"/>
        <v>0.8707323429762837</v>
      </c>
      <c r="J24" s="62">
        <f t="shared" si="1"/>
        <v>0.0003271372756524681</v>
      </c>
      <c r="K24" s="56">
        <v>1810.2</v>
      </c>
      <c r="L24" s="92">
        <f t="shared" si="2"/>
        <v>-1476.1</v>
      </c>
      <c r="M24" s="62">
        <f t="shared" si="6"/>
        <v>0.18456524140978897</v>
      </c>
    </row>
    <row r="25" spans="1:13" s="8" customFormat="1" ht="67.5">
      <c r="A25" s="37" t="s">
        <v>67</v>
      </c>
      <c r="B25" s="16" t="s">
        <v>68</v>
      </c>
      <c r="C25" s="49">
        <v>612.2</v>
      </c>
      <c r="D25" s="66">
        <f t="shared" si="0"/>
        <v>0</v>
      </c>
      <c r="E25" s="49">
        <v>612.2</v>
      </c>
      <c r="F25" s="49">
        <v>16</v>
      </c>
      <c r="G25" s="56">
        <v>15</v>
      </c>
      <c r="H25" s="61">
        <f>G25/E25</f>
        <v>0.024501796798431882</v>
      </c>
      <c r="I25" s="62">
        <f t="shared" si="5"/>
        <v>0.9375</v>
      </c>
      <c r="J25" s="62">
        <f>G25/ИТОГО_доходов</f>
        <v>1.4687396392657949E-05</v>
      </c>
      <c r="K25" s="56">
        <v>69.3</v>
      </c>
      <c r="L25" s="92">
        <f t="shared" si="2"/>
        <v>-54.3</v>
      </c>
      <c r="M25" s="62">
        <f t="shared" si="6"/>
        <v>0.21645021645021645</v>
      </c>
    </row>
    <row r="26" spans="1:13" s="7" customFormat="1" ht="13.5">
      <c r="A26" s="38" t="s">
        <v>32</v>
      </c>
      <c r="B26" s="23" t="s">
        <v>42</v>
      </c>
      <c r="C26" s="72">
        <v>7951.9</v>
      </c>
      <c r="D26" s="73">
        <f t="shared" si="0"/>
        <v>0</v>
      </c>
      <c r="E26" s="72">
        <v>7951.9</v>
      </c>
      <c r="F26" s="72">
        <v>2738</v>
      </c>
      <c r="G26" s="74">
        <v>2575.1</v>
      </c>
      <c r="H26" s="59">
        <f t="shared" si="4"/>
        <v>0.32383455526352195</v>
      </c>
      <c r="I26" s="60">
        <f>G26/F26</f>
        <v>0.9405040175310445</v>
      </c>
      <c r="J26" s="60">
        <f t="shared" si="1"/>
        <v>0.0025214342967155657</v>
      </c>
      <c r="K26" s="74">
        <v>4457.9</v>
      </c>
      <c r="L26" s="91">
        <f t="shared" si="2"/>
        <v>-1882.7999999999997</v>
      </c>
      <c r="M26" s="60">
        <f t="shared" si="6"/>
        <v>0.577648668655645</v>
      </c>
    </row>
    <row r="27" spans="1:13" s="7" customFormat="1" ht="27">
      <c r="A27" s="39" t="s">
        <v>39</v>
      </c>
      <c r="B27" s="24" t="s">
        <v>79</v>
      </c>
      <c r="C27" s="72">
        <v>837</v>
      </c>
      <c r="D27" s="73">
        <f t="shared" si="0"/>
        <v>9</v>
      </c>
      <c r="E27" s="72">
        <v>846</v>
      </c>
      <c r="F27" s="72">
        <v>118.3</v>
      </c>
      <c r="G27" s="74">
        <v>2086.1</v>
      </c>
      <c r="H27" s="59">
        <f>G27/E27</f>
        <v>2.465839243498818</v>
      </c>
      <c r="I27" s="60">
        <f>G27/F27</f>
        <v>17.63398140321217</v>
      </c>
      <c r="J27" s="60">
        <f t="shared" si="1"/>
        <v>0.0020426251743149164</v>
      </c>
      <c r="K27" s="74">
        <v>600.1</v>
      </c>
      <c r="L27" s="91">
        <f t="shared" si="2"/>
        <v>1486</v>
      </c>
      <c r="M27" s="60">
        <f t="shared" si="6"/>
        <v>3.4762539576737206</v>
      </c>
    </row>
    <row r="28" spans="1:13" s="7" customFormat="1" ht="27">
      <c r="A28" s="39" t="s">
        <v>33</v>
      </c>
      <c r="B28" s="24" t="s">
        <v>43</v>
      </c>
      <c r="C28" s="72">
        <v>32288.7</v>
      </c>
      <c r="D28" s="73">
        <f t="shared" si="0"/>
        <v>100067.90000000001</v>
      </c>
      <c r="E28" s="72">
        <v>132356.6</v>
      </c>
      <c r="F28" s="72">
        <v>42024.2</v>
      </c>
      <c r="G28" s="74">
        <v>4505.1</v>
      </c>
      <c r="H28" s="75">
        <f t="shared" si="4"/>
        <v>0.03403759238300168</v>
      </c>
      <c r="I28" s="60">
        <f t="shared" si="5"/>
        <v>0.10720251664517114</v>
      </c>
      <c r="J28" s="60">
        <f t="shared" si="1"/>
        <v>0.004411212632570889</v>
      </c>
      <c r="K28" s="74">
        <v>9930.5</v>
      </c>
      <c r="L28" s="91">
        <f t="shared" si="2"/>
        <v>-5425.4</v>
      </c>
      <c r="M28" s="60">
        <f t="shared" si="6"/>
        <v>0.45366295755500735</v>
      </c>
    </row>
    <row r="29" spans="1:13" s="7" customFormat="1" ht="13.5">
      <c r="A29" s="39" t="s">
        <v>34</v>
      </c>
      <c r="B29" s="24" t="s">
        <v>2</v>
      </c>
      <c r="C29" s="72">
        <v>720</v>
      </c>
      <c r="D29" s="73">
        <f t="shared" si="0"/>
        <v>0</v>
      </c>
      <c r="E29" s="72">
        <v>720</v>
      </c>
      <c r="F29" s="72">
        <v>216.5</v>
      </c>
      <c r="G29" s="72">
        <v>1603.6</v>
      </c>
      <c r="H29" s="75">
        <f t="shared" si="4"/>
        <v>2.227222222222222</v>
      </c>
      <c r="I29" s="60">
        <f t="shared" si="5"/>
        <v>7.406928406466513</v>
      </c>
      <c r="J29" s="60">
        <f t="shared" si="1"/>
        <v>0.0015701805903510857</v>
      </c>
      <c r="K29" s="72">
        <v>2764.3</v>
      </c>
      <c r="L29" s="91">
        <f t="shared" si="2"/>
        <v>-1160.7000000000003</v>
      </c>
      <c r="M29" s="60">
        <f t="shared" si="6"/>
        <v>0.5801106971023405</v>
      </c>
    </row>
    <row r="30" spans="1:13" s="7" customFormat="1" ht="13.5">
      <c r="A30" s="39" t="s">
        <v>35</v>
      </c>
      <c r="B30" s="24" t="s">
        <v>4</v>
      </c>
      <c r="C30" s="72">
        <v>0</v>
      </c>
      <c r="D30" s="73">
        <f t="shared" si="0"/>
        <v>0</v>
      </c>
      <c r="E30" s="72">
        <v>0</v>
      </c>
      <c r="F30" s="72">
        <v>0</v>
      </c>
      <c r="G30" s="72">
        <v>-16</v>
      </c>
      <c r="H30" s="75"/>
      <c r="I30" s="60"/>
      <c r="J30" s="60">
        <f t="shared" si="1"/>
        <v>-1.566655615216848E-05</v>
      </c>
      <c r="K30" s="72">
        <v>330.8</v>
      </c>
      <c r="L30" s="91">
        <f t="shared" si="2"/>
        <v>-346.8</v>
      </c>
      <c r="M30" s="60">
        <f t="shared" si="6"/>
        <v>-0.04836759371221282</v>
      </c>
    </row>
    <row r="31" spans="1:13" s="7" customFormat="1" ht="13.5">
      <c r="A31" s="39" t="s">
        <v>36</v>
      </c>
      <c r="B31" s="22" t="s">
        <v>3</v>
      </c>
      <c r="C31" s="50">
        <f>C32+C33+C34+C35+C37</f>
        <v>3717880.3000000003</v>
      </c>
      <c r="D31" s="97">
        <f>D32+D33+D34+D35+D37</f>
        <v>216628.19999999966</v>
      </c>
      <c r="E31" s="50">
        <f>E32+E33+E34+E35+E37+E36</f>
        <v>3934583.5</v>
      </c>
      <c r="F31" s="50">
        <f>F32+F33+F34+F35+F37+F36</f>
        <v>700808.9999999999</v>
      </c>
      <c r="G31" s="50">
        <f>G32+G33+G34+G35+G37+G36</f>
        <v>700808.9999999999</v>
      </c>
      <c r="H31" s="59">
        <f>G31/E31</f>
        <v>0.17811516771724373</v>
      </c>
      <c r="I31" s="60">
        <f t="shared" si="5"/>
        <v>1</v>
      </c>
      <c r="J31" s="60">
        <f t="shared" si="1"/>
        <v>0.6862039719028149</v>
      </c>
      <c r="K31" s="50">
        <f>SUM(K32:K37)</f>
        <v>598240.2</v>
      </c>
      <c r="L31" s="91">
        <f t="shared" si="2"/>
        <v>102568.79999999993</v>
      </c>
      <c r="M31" s="60">
        <f t="shared" si="6"/>
        <v>1.1714508653881834</v>
      </c>
    </row>
    <row r="32" spans="1:13" s="8" customFormat="1" ht="13.5">
      <c r="A32" s="40" t="s">
        <v>69</v>
      </c>
      <c r="B32" s="17" t="s">
        <v>73</v>
      </c>
      <c r="C32" s="51">
        <v>222925.1</v>
      </c>
      <c r="D32" s="66">
        <f t="shared" si="0"/>
        <v>113948.30000000002</v>
      </c>
      <c r="E32" s="51">
        <v>336873.4</v>
      </c>
      <c r="F32" s="49">
        <v>50158.2</v>
      </c>
      <c r="G32" s="56">
        <v>50158.2</v>
      </c>
      <c r="H32" s="61">
        <f t="shared" si="4"/>
        <v>0.14889332312969797</v>
      </c>
      <c r="I32" s="62">
        <f t="shared" si="5"/>
        <v>1</v>
      </c>
      <c r="J32" s="62">
        <f t="shared" si="1"/>
        <v>0.049112891049481064</v>
      </c>
      <c r="K32" s="56">
        <v>67836</v>
      </c>
      <c r="L32" s="92">
        <f t="shared" si="2"/>
        <v>-17677.800000000003</v>
      </c>
      <c r="M32" s="62">
        <f t="shared" si="6"/>
        <v>0.7394038563594552</v>
      </c>
    </row>
    <row r="33" spans="1:13" s="8" customFormat="1" ht="27">
      <c r="A33" s="41" t="s">
        <v>70</v>
      </c>
      <c r="B33" s="18" t="s">
        <v>74</v>
      </c>
      <c r="C33" s="52">
        <v>669393.3</v>
      </c>
      <c r="D33" s="66">
        <f aca="true" t="shared" si="7" ref="D33:D38">E33-C33</f>
        <v>-40263.10000000009</v>
      </c>
      <c r="E33" s="52">
        <v>629130.2</v>
      </c>
      <c r="F33" s="52">
        <v>56182.7</v>
      </c>
      <c r="G33" s="56">
        <v>56182.7</v>
      </c>
      <c r="H33" s="61">
        <f t="shared" si="4"/>
        <v>0.0893021826006763</v>
      </c>
      <c r="I33" s="62">
        <f t="shared" si="5"/>
        <v>1</v>
      </c>
      <c r="J33" s="62">
        <f t="shared" si="1"/>
        <v>0.05501183902065225</v>
      </c>
      <c r="K33" s="56">
        <v>29396.8</v>
      </c>
      <c r="L33" s="92">
        <f t="shared" si="2"/>
        <v>26785.899999999998</v>
      </c>
      <c r="M33" s="62">
        <f>G33/K33</f>
        <v>1.9111842105263157</v>
      </c>
    </row>
    <row r="34" spans="1:13" s="8" customFormat="1" ht="13.5">
      <c r="A34" s="41" t="s">
        <v>71</v>
      </c>
      <c r="B34" s="17" t="s">
        <v>75</v>
      </c>
      <c r="C34" s="52">
        <v>2621214.2</v>
      </c>
      <c r="D34" s="66">
        <f t="shared" si="7"/>
        <v>12002.19999999972</v>
      </c>
      <c r="E34" s="52">
        <v>2633216.4</v>
      </c>
      <c r="F34" s="52">
        <v>488033.8</v>
      </c>
      <c r="G34" s="56">
        <v>488033.8</v>
      </c>
      <c r="H34" s="61">
        <f t="shared" si="4"/>
        <v>0.18533752106359355</v>
      </c>
      <c r="I34" s="62">
        <f t="shared" si="5"/>
        <v>1</v>
      </c>
      <c r="J34" s="62">
        <f t="shared" si="1"/>
        <v>0.47786305824101005</v>
      </c>
      <c r="K34" s="56">
        <v>475316.5</v>
      </c>
      <c r="L34" s="92">
        <f t="shared" si="2"/>
        <v>12717.299999999988</v>
      </c>
      <c r="M34" s="62">
        <f>G34/K34</f>
        <v>1.0267554355887076</v>
      </c>
    </row>
    <row r="35" spans="1:13" s="8" customFormat="1" ht="13.5">
      <c r="A35" s="41" t="s">
        <v>72</v>
      </c>
      <c r="B35" s="17" t="s">
        <v>44</v>
      </c>
      <c r="C35" s="52">
        <v>204347.7</v>
      </c>
      <c r="D35" s="66">
        <f t="shared" si="7"/>
        <v>137452.7</v>
      </c>
      <c r="E35" s="52">
        <v>341800.4</v>
      </c>
      <c r="F35" s="52">
        <v>112866.4</v>
      </c>
      <c r="G35" s="56">
        <v>112866.4</v>
      </c>
      <c r="H35" s="61">
        <f t="shared" si="4"/>
        <v>0.33021143333945774</v>
      </c>
      <c r="I35" s="62">
        <f t="shared" si="5"/>
        <v>1</v>
      </c>
      <c r="J35" s="62">
        <f>G35/ИТОГО_доходов</f>
        <v>0.11051423708081927</v>
      </c>
      <c r="K35" s="56">
        <v>26022.7</v>
      </c>
      <c r="L35" s="92">
        <f t="shared" si="2"/>
        <v>86843.7</v>
      </c>
      <c r="M35" s="62">
        <f>G35/K35</f>
        <v>4.337228650370638</v>
      </c>
    </row>
    <row r="36" spans="1:13" s="8" customFormat="1" ht="54">
      <c r="A36" s="39" t="s">
        <v>186</v>
      </c>
      <c r="B36" s="110" t="s">
        <v>187</v>
      </c>
      <c r="C36" s="77">
        <v>0</v>
      </c>
      <c r="D36" s="48">
        <f t="shared" si="7"/>
        <v>75</v>
      </c>
      <c r="E36" s="77">
        <v>75</v>
      </c>
      <c r="F36" s="77">
        <v>13.2</v>
      </c>
      <c r="G36" s="74">
        <v>13.2</v>
      </c>
      <c r="H36" s="111">
        <f t="shared" si="4"/>
        <v>0.176</v>
      </c>
      <c r="I36" s="112">
        <f t="shared" si="5"/>
        <v>1</v>
      </c>
      <c r="J36" s="65">
        <f>G36/ИТОГО_доходов</f>
        <v>1.2924908825538994E-05</v>
      </c>
      <c r="K36" s="74">
        <v>0</v>
      </c>
      <c r="L36" s="113">
        <f t="shared" si="2"/>
        <v>13.2</v>
      </c>
      <c r="M36" s="112"/>
    </row>
    <row r="37" spans="1:13" s="8" customFormat="1" ht="40.5">
      <c r="A37" s="39" t="s">
        <v>56</v>
      </c>
      <c r="B37" s="24" t="s">
        <v>60</v>
      </c>
      <c r="C37" s="77">
        <v>0</v>
      </c>
      <c r="D37" s="48">
        <f t="shared" si="7"/>
        <v>-6511.9</v>
      </c>
      <c r="E37" s="77">
        <v>-6511.9</v>
      </c>
      <c r="F37" s="77">
        <v>-6445.3</v>
      </c>
      <c r="G37" s="74">
        <v>-6445.3</v>
      </c>
      <c r="H37" s="71">
        <f t="shared" si="4"/>
        <v>0.9897725702176017</v>
      </c>
      <c r="I37" s="65">
        <f t="shared" si="5"/>
        <v>1</v>
      </c>
      <c r="J37" s="65">
        <f t="shared" si="1"/>
        <v>-0.006310978397973219</v>
      </c>
      <c r="K37" s="74">
        <v>-331.8</v>
      </c>
      <c r="L37" s="91">
        <f t="shared" si="2"/>
        <v>-6113.5</v>
      </c>
      <c r="M37" s="60">
        <f>G37/K37</f>
        <v>19.425256178420735</v>
      </c>
    </row>
    <row r="38" spans="1:13" s="9" customFormat="1" ht="13.5">
      <c r="A38" s="30"/>
      <c r="B38" s="20" t="s">
        <v>5</v>
      </c>
      <c r="C38" s="53">
        <f>C6+C31</f>
        <v>5097926</v>
      </c>
      <c r="D38" s="46">
        <f t="shared" si="7"/>
        <v>316780.0999999996</v>
      </c>
      <c r="E38" s="53">
        <f>E6+E31</f>
        <v>5414706.1</v>
      </c>
      <c r="F38" s="53">
        <f>F6+F31</f>
        <v>1045791.3999999999</v>
      </c>
      <c r="G38" s="53">
        <f>G6+G31</f>
        <v>1021283.7999999998</v>
      </c>
      <c r="H38" s="59">
        <f t="shared" si="4"/>
        <v>0.18861297014809353</v>
      </c>
      <c r="I38" s="60">
        <f t="shared" si="5"/>
        <v>0.9765654986262078</v>
      </c>
      <c r="J38" s="60">
        <f t="shared" si="1"/>
        <v>1</v>
      </c>
      <c r="K38" s="53">
        <f>K6+K31</f>
        <v>868886.7</v>
      </c>
      <c r="L38" s="91">
        <f t="shared" si="2"/>
        <v>152397.09999999986</v>
      </c>
      <c r="M38" s="60">
        <f>G38/K38</f>
        <v>1.1753935236895672</v>
      </c>
    </row>
    <row r="39" spans="1:13" s="5" customFormat="1" ht="13.5">
      <c r="A39" s="99"/>
      <c r="B39" s="100"/>
      <c r="C39" s="101"/>
      <c r="D39" s="73"/>
      <c r="E39" s="101"/>
      <c r="F39" s="101"/>
      <c r="G39" s="101"/>
      <c r="H39" s="101"/>
      <c r="I39" s="102"/>
      <c r="J39" s="102"/>
      <c r="K39" s="101"/>
      <c r="L39" s="103"/>
      <c r="M39" s="102"/>
    </row>
    <row r="40" spans="1:13" ht="13.5">
      <c r="A40" s="34"/>
      <c r="B40" s="19" t="s">
        <v>18</v>
      </c>
      <c r="C40" s="54"/>
      <c r="D40" s="79"/>
      <c r="E40" s="54"/>
      <c r="F40" s="54"/>
      <c r="G40" s="54"/>
      <c r="H40" s="54"/>
      <c r="I40" s="63"/>
      <c r="J40" s="63"/>
      <c r="K40" s="54"/>
      <c r="L40" s="98"/>
      <c r="M40" s="15"/>
    </row>
    <row r="41" spans="1:13" s="21" customFormat="1" ht="13.5">
      <c r="A41" s="30" t="s">
        <v>21</v>
      </c>
      <c r="B41" s="43" t="s">
        <v>134</v>
      </c>
      <c r="C41" s="48">
        <f>C46+C47+C48+C49+C50+C51</f>
        <v>207343.5</v>
      </c>
      <c r="D41" s="48">
        <f>E41-C41</f>
        <v>6729.5</v>
      </c>
      <c r="E41" s="48">
        <f>E46+E47+E48+E49+E50+E51</f>
        <v>214073</v>
      </c>
      <c r="F41" s="48">
        <f>F46+F47+F48+F49+F50+F51</f>
        <v>65011.3</v>
      </c>
      <c r="G41" s="48">
        <f>G46+G47+G48+G49+G50+G51</f>
        <v>60813.5</v>
      </c>
      <c r="H41" s="64">
        <f>G41/E41*100%</f>
        <v>0.2840783284206789</v>
      </c>
      <c r="I41" s="65">
        <f>G41/F41*100%</f>
        <v>0.9354296868390571</v>
      </c>
      <c r="J41" s="65">
        <f>G41/$G$122</f>
        <v>0.05827939533216673</v>
      </c>
      <c r="K41" s="48">
        <f>K46+K47+K48+K49+K50+K51</f>
        <v>46738.6</v>
      </c>
      <c r="L41" s="91">
        <f>G41-K41</f>
        <v>14074.900000000001</v>
      </c>
      <c r="M41" s="60">
        <f>G41/K41</f>
        <v>1.3011408129469004</v>
      </c>
    </row>
    <row r="42" spans="1:13" s="21" customFormat="1" ht="13.5">
      <c r="A42" s="35"/>
      <c r="B42" s="18" t="s">
        <v>133</v>
      </c>
      <c r="C42" s="55"/>
      <c r="D42" s="66"/>
      <c r="E42" s="47"/>
      <c r="F42" s="47"/>
      <c r="G42" s="47"/>
      <c r="H42" s="67"/>
      <c r="I42" s="62"/>
      <c r="J42" s="62"/>
      <c r="K42" s="47"/>
      <c r="L42" s="92"/>
      <c r="M42" s="62"/>
    </row>
    <row r="43" spans="1:14" s="21" customFormat="1" ht="13.5">
      <c r="A43" s="35"/>
      <c r="B43" s="17" t="s">
        <v>139</v>
      </c>
      <c r="C43" s="55">
        <v>191016.8</v>
      </c>
      <c r="D43" s="66">
        <f aca="true" t="shared" si="8" ref="D43:D51">E43-C43</f>
        <v>67.60000000000582</v>
      </c>
      <c r="E43" s="47">
        <v>191084.4</v>
      </c>
      <c r="F43" s="47">
        <v>60501.8</v>
      </c>
      <c r="G43" s="47">
        <v>56893.1</v>
      </c>
      <c r="H43" s="67">
        <f aca="true" t="shared" si="9" ref="H43:H101">G43/E43*100%</f>
        <v>0.29773806757642174</v>
      </c>
      <c r="I43" s="62">
        <f aca="true" t="shared" si="10" ref="I43:I101">G43/F43*100%</f>
        <v>0.9403538407121771</v>
      </c>
      <c r="J43" s="62">
        <f aca="true" t="shared" si="11" ref="J43:J52">G43/$G$122</f>
        <v>0.05452235879488098</v>
      </c>
      <c r="K43" s="47">
        <v>41575.2</v>
      </c>
      <c r="L43" s="92">
        <f aca="true" t="shared" si="12" ref="L43:L101">G43-K43</f>
        <v>15317.900000000001</v>
      </c>
      <c r="M43" s="62">
        <f aca="true" t="shared" si="13" ref="M43:M101">G43/K43</f>
        <v>1.3684383959668265</v>
      </c>
      <c r="N43" s="21" t="s">
        <v>163</v>
      </c>
    </row>
    <row r="44" spans="1:14" s="21" customFormat="1" ht="13.5">
      <c r="A44" s="35"/>
      <c r="B44" s="17" t="s">
        <v>140</v>
      </c>
      <c r="C44" s="55">
        <v>231.3</v>
      </c>
      <c r="D44" s="66">
        <f t="shared" si="8"/>
        <v>11.699999999999989</v>
      </c>
      <c r="E44" s="47">
        <v>243</v>
      </c>
      <c r="F44" s="47">
        <v>94.8</v>
      </c>
      <c r="G44" s="47">
        <v>94.8</v>
      </c>
      <c r="H44" s="67">
        <f>G44/E44*100%</f>
        <v>0.39012345679012345</v>
      </c>
      <c r="I44" s="62">
        <f>G44/F44*100%</f>
        <v>1</v>
      </c>
      <c r="J44" s="62">
        <f>G44/$G$122</f>
        <v>9.08496744553332E-05</v>
      </c>
      <c r="K44" s="47">
        <v>120</v>
      </c>
      <c r="L44" s="92">
        <f t="shared" si="12"/>
        <v>-25.200000000000003</v>
      </c>
      <c r="M44" s="62">
        <f t="shared" si="13"/>
        <v>0.7899999999999999</v>
      </c>
      <c r="N44" s="21" t="s">
        <v>164</v>
      </c>
    </row>
    <row r="45" spans="1:14" s="21" customFormat="1" ht="27">
      <c r="A45" s="35"/>
      <c r="B45" s="17" t="s">
        <v>162</v>
      </c>
      <c r="C45" s="55">
        <v>1221.8</v>
      </c>
      <c r="D45" s="66">
        <f t="shared" si="8"/>
        <v>311.9000000000001</v>
      </c>
      <c r="E45" s="47">
        <v>1533.7</v>
      </c>
      <c r="F45" s="47">
        <v>9.9</v>
      </c>
      <c r="G45" s="47">
        <v>0</v>
      </c>
      <c r="H45" s="67">
        <f>G45/E45*100%</f>
        <v>0</v>
      </c>
      <c r="I45" s="62">
        <f>G45/F45*100%</f>
        <v>0</v>
      </c>
      <c r="J45" s="62">
        <f>G45/$G$122</f>
        <v>0</v>
      </c>
      <c r="K45" s="47">
        <v>500.5</v>
      </c>
      <c r="L45" s="92">
        <f t="shared" si="12"/>
        <v>-500.5</v>
      </c>
      <c r="M45" s="62">
        <f t="shared" si="13"/>
        <v>0</v>
      </c>
      <c r="N45" s="21" t="s">
        <v>165</v>
      </c>
    </row>
    <row r="46" spans="1:13" s="21" customFormat="1" ht="27">
      <c r="A46" s="35" t="s">
        <v>81</v>
      </c>
      <c r="B46" s="18" t="s">
        <v>87</v>
      </c>
      <c r="C46" s="55">
        <v>2666.6</v>
      </c>
      <c r="D46" s="66">
        <f t="shared" si="8"/>
        <v>0</v>
      </c>
      <c r="E46" s="47">
        <v>2666.6</v>
      </c>
      <c r="F46" s="47">
        <v>717.7</v>
      </c>
      <c r="G46" s="47">
        <v>639.7</v>
      </c>
      <c r="H46" s="67">
        <f t="shared" si="9"/>
        <v>0.23989349733743345</v>
      </c>
      <c r="I46" s="62">
        <f t="shared" si="10"/>
        <v>0.8913194928242999</v>
      </c>
      <c r="J46" s="62">
        <f t="shared" si="11"/>
        <v>0.0006130436365936356</v>
      </c>
      <c r="K46" s="47">
        <v>412.7</v>
      </c>
      <c r="L46" s="92">
        <f t="shared" si="12"/>
        <v>227.00000000000006</v>
      </c>
      <c r="M46" s="62">
        <f t="shared" si="13"/>
        <v>1.550036346014054</v>
      </c>
    </row>
    <row r="47" spans="1:13" s="21" customFormat="1" ht="40.5">
      <c r="A47" s="35" t="s">
        <v>82</v>
      </c>
      <c r="B47" s="18" t="s">
        <v>88</v>
      </c>
      <c r="C47" s="55">
        <v>18064.5</v>
      </c>
      <c r="D47" s="66">
        <f t="shared" si="8"/>
        <v>200</v>
      </c>
      <c r="E47" s="47">
        <v>18264.5</v>
      </c>
      <c r="F47" s="47">
        <v>5142.1</v>
      </c>
      <c r="G47" s="47">
        <v>4001.1</v>
      </c>
      <c r="H47" s="67">
        <f t="shared" si="9"/>
        <v>0.219064305072682</v>
      </c>
      <c r="I47" s="62">
        <f t="shared" si="10"/>
        <v>0.7781062211936757</v>
      </c>
      <c r="J47" s="62">
        <f t="shared" si="11"/>
        <v>0.0038343737601606925</v>
      </c>
      <c r="K47" s="47">
        <v>4100.6</v>
      </c>
      <c r="L47" s="92">
        <f t="shared" si="12"/>
        <v>-99.50000000000045</v>
      </c>
      <c r="M47" s="62">
        <f t="shared" si="13"/>
        <v>0.9757352582548894</v>
      </c>
    </row>
    <row r="48" spans="1:13" s="21" customFormat="1" ht="40.5">
      <c r="A48" s="35" t="s">
        <v>83</v>
      </c>
      <c r="B48" s="18" t="s">
        <v>89</v>
      </c>
      <c r="C48" s="55">
        <v>102724.5</v>
      </c>
      <c r="D48" s="66">
        <f t="shared" si="8"/>
        <v>4748.800000000003</v>
      </c>
      <c r="E48" s="47">
        <v>107473.3</v>
      </c>
      <c r="F48" s="47">
        <v>35131.1</v>
      </c>
      <c r="G48" s="47">
        <v>34189.6</v>
      </c>
      <c r="H48" s="67">
        <f t="shared" si="9"/>
        <v>0.3181218032757903</v>
      </c>
      <c r="I48" s="62">
        <f t="shared" si="10"/>
        <v>0.9732003837056056</v>
      </c>
      <c r="J48" s="62">
        <f t="shared" si="11"/>
        <v>0.03276491592571793</v>
      </c>
      <c r="K48" s="47">
        <v>24545.1</v>
      </c>
      <c r="L48" s="92">
        <f t="shared" si="12"/>
        <v>9644.5</v>
      </c>
      <c r="M48" s="62">
        <f t="shared" si="13"/>
        <v>1.3929297497260147</v>
      </c>
    </row>
    <row r="49" spans="1:13" s="21" customFormat="1" ht="27">
      <c r="A49" s="35" t="s">
        <v>84</v>
      </c>
      <c r="B49" s="18" t="s">
        <v>90</v>
      </c>
      <c r="C49" s="55">
        <v>28744.8</v>
      </c>
      <c r="D49" s="66">
        <f t="shared" si="8"/>
        <v>33.29999999999927</v>
      </c>
      <c r="E49" s="47">
        <v>28778.1</v>
      </c>
      <c r="F49" s="47">
        <v>7593.2</v>
      </c>
      <c r="G49" s="47">
        <v>5701.3</v>
      </c>
      <c r="H49" s="67">
        <f t="shared" si="9"/>
        <v>0.19811245356712223</v>
      </c>
      <c r="I49" s="62">
        <f t="shared" si="10"/>
        <v>0.7508428594005163</v>
      </c>
      <c r="J49" s="62">
        <f t="shared" si="11"/>
        <v>0.0054637262549809195</v>
      </c>
      <c r="K49" s="47">
        <v>6160.1</v>
      </c>
      <c r="L49" s="92">
        <f t="shared" si="12"/>
        <v>-458.8000000000002</v>
      </c>
      <c r="M49" s="62">
        <f t="shared" si="13"/>
        <v>0.9255206895991948</v>
      </c>
    </row>
    <row r="50" spans="1:13" s="21" customFormat="1" ht="13.5">
      <c r="A50" s="35" t="s">
        <v>85</v>
      </c>
      <c r="B50" s="18" t="s">
        <v>91</v>
      </c>
      <c r="C50" s="55">
        <v>1000</v>
      </c>
      <c r="D50" s="66">
        <f t="shared" si="8"/>
        <v>-25</v>
      </c>
      <c r="E50" s="47">
        <v>975</v>
      </c>
      <c r="F50" s="47">
        <v>0</v>
      </c>
      <c r="G50" s="47">
        <v>0</v>
      </c>
      <c r="H50" s="67">
        <f t="shared" si="9"/>
        <v>0</v>
      </c>
      <c r="I50" s="62"/>
      <c r="J50" s="62">
        <f t="shared" si="11"/>
        <v>0</v>
      </c>
      <c r="K50" s="47">
        <v>0</v>
      </c>
      <c r="L50" s="92">
        <f t="shared" si="12"/>
        <v>0</v>
      </c>
      <c r="M50" s="62"/>
    </row>
    <row r="51" spans="1:13" s="21" customFormat="1" ht="13.5">
      <c r="A51" s="35" t="s">
        <v>86</v>
      </c>
      <c r="B51" s="18" t="s">
        <v>92</v>
      </c>
      <c r="C51" s="55">
        <v>54143.1</v>
      </c>
      <c r="D51" s="66">
        <f t="shared" si="8"/>
        <v>1772.4000000000015</v>
      </c>
      <c r="E51" s="47">
        <v>55915.5</v>
      </c>
      <c r="F51" s="47">
        <v>16427.2</v>
      </c>
      <c r="G51" s="47">
        <v>16281.8</v>
      </c>
      <c r="H51" s="67">
        <f t="shared" si="9"/>
        <v>0.2911858071554399</v>
      </c>
      <c r="I51" s="62">
        <f t="shared" si="10"/>
        <v>0.9911488263368071</v>
      </c>
      <c r="J51" s="62">
        <f t="shared" si="11"/>
        <v>0.015603335754713545</v>
      </c>
      <c r="K51" s="47">
        <v>11520.1</v>
      </c>
      <c r="L51" s="92">
        <f t="shared" si="12"/>
        <v>4761.699999999999</v>
      </c>
      <c r="M51" s="62">
        <f t="shared" si="13"/>
        <v>1.4133384258817197</v>
      </c>
    </row>
    <row r="52" spans="1:13" s="21" customFormat="1" ht="13.5">
      <c r="A52" s="30" t="s">
        <v>22</v>
      </c>
      <c r="B52" s="43" t="s">
        <v>12</v>
      </c>
      <c r="C52" s="48">
        <f>C58+C59+C60</f>
        <v>358670.30000000005</v>
      </c>
      <c r="D52" s="48">
        <f>E52-C52</f>
        <v>460</v>
      </c>
      <c r="E52" s="48">
        <f>E58+E59+E60</f>
        <v>359130.30000000005</v>
      </c>
      <c r="F52" s="48">
        <f>F58+F59+F60</f>
        <v>9313.4</v>
      </c>
      <c r="G52" s="48">
        <f>G58+G59+G60</f>
        <v>9158.199999999999</v>
      </c>
      <c r="H52" s="64">
        <f t="shared" si="9"/>
        <v>0.025501050732839856</v>
      </c>
      <c r="I52" s="65">
        <f t="shared" si="10"/>
        <v>0.9833358386840466</v>
      </c>
      <c r="J52" s="65">
        <f t="shared" si="11"/>
        <v>0.008776576883932831</v>
      </c>
      <c r="K52" s="48">
        <f>K58+K59+K60</f>
        <v>7579.9</v>
      </c>
      <c r="L52" s="91">
        <f t="shared" si="12"/>
        <v>1578.2999999999993</v>
      </c>
      <c r="M52" s="60">
        <f>G52/K52</f>
        <v>1.2082217443501893</v>
      </c>
    </row>
    <row r="53" spans="1:13" s="21" customFormat="1" ht="13.5">
      <c r="A53" s="35"/>
      <c r="B53" s="18" t="s">
        <v>133</v>
      </c>
      <c r="C53" s="47"/>
      <c r="D53" s="66"/>
      <c r="E53" s="47"/>
      <c r="F53" s="47"/>
      <c r="G53" s="47"/>
      <c r="H53" s="67"/>
      <c r="I53" s="62"/>
      <c r="J53" s="62"/>
      <c r="K53" s="47"/>
      <c r="L53" s="92"/>
      <c r="M53" s="62"/>
    </row>
    <row r="54" spans="1:13" s="21" customFormat="1" ht="27">
      <c r="A54" s="35"/>
      <c r="B54" s="88" t="s">
        <v>167</v>
      </c>
      <c r="C54" s="47">
        <v>1949.9</v>
      </c>
      <c r="D54" s="66">
        <f aca="true" t="shared" si="14" ref="D54:D61">E54-C54</f>
        <v>0</v>
      </c>
      <c r="E54" s="47">
        <v>1949.9</v>
      </c>
      <c r="F54" s="47">
        <v>144.9</v>
      </c>
      <c r="G54" s="47">
        <v>144.9</v>
      </c>
      <c r="H54" s="67">
        <f t="shared" si="9"/>
        <v>0.07431150315400789</v>
      </c>
      <c r="I54" s="62">
        <f t="shared" si="10"/>
        <v>1</v>
      </c>
      <c r="J54" s="62">
        <f aca="true" t="shared" si="15" ref="J54:J61">G54/$G$122</f>
        <v>0.00013886200241115804</v>
      </c>
      <c r="K54" s="47">
        <v>292</v>
      </c>
      <c r="L54" s="92">
        <f t="shared" si="12"/>
        <v>-147.1</v>
      </c>
      <c r="M54" s="62">
        <f t="shared" si="13"/>
        <v>0.4962328767123288</v>
      </c>
    </row>
    <row r="55" spans="1:13" s="21" customFormat="1" ht="27">
      <c r="A55" s="35"/>
      <c r="B55" s="88" t="s">
        <v>170</v>
      </c>
      <c r="C55" s="47">
        <v>12771.3</v>
      </c>
      <c r="D55" s="66">
        <f t="shared" si="14"/>
        <v>0</v>
      </c>
      <c r="E55" s="47">
        <v>12771.3</v>
      </c>
      <c r="F55" s="47">
        <v>0</v>
      </c>
      <c r="G55" s="47">
        <v>0</v>
      </c>
      <c r="H55" s="67">
        <f t="shared" si="9"/>
        <v>0</v>
      </c>
      <c r="I55" s="62"/>
      <c r="J55" s="62">
        <f t="shared" si="15"/>
        <v>0</v>
      </c>
      <c r="K55" s="47">
        <v>0</v>
      </c>
      <c r="L55" s="92">
        <f t="shared" si="12"/>
        <v>0</v>
      </c>
      <c r="M55" s="62"/>
    </row>
    <row r="56" spans="1:13" s="21" customFormat="1" ht="27">
      <c r="A56" s="35"/>
      <c r="B56" s="88" t="s">
        <v>171</v>
      </c>
      <c r="C56" s="47">
        <v>292111</v>
      </c>
      <c r="D56" s="66">
        <f t="shared" si="14"/>
        <v>0</v>
      </c>
      <c r="E56" s="47">
        <v>292111</v>
      </c>
      <c r="F56" s="47">
        <v>0</v>
      </c>
      <c r="G56" s="47">
        <v>0</v>
      </c>
      <c r="H56" s="67">
        <f t="shared" si="9"/>
        <v>0</v>
      </c>
      <c r="I56" s="62"/>
      <c r="J56" s="62">
        <f t="shared" si="15"/>
        <v>0</v>
      </c>
      <c r="K56" s="47">
        <v>0</v>
      </c>
      <c r="L56" s="92">
        <f t="shared" si="12"/>
        <v>0</v>
      </c>
      <c r="M56" s="62"/>
    </row>
    <row r="57" spans="1:13" s="21" customFormat="1" ht="40.5">
      <c r="A57" s="35"/>
      <c r="B57" s="88" t="s">
        <v>172</v>
      </c>
      <c r="C57" s="47">
        <v>21830.9</v>
      </c>
      <c r="D57" s="66">
        <f t="shared" si="14"/>
        <v>0</v>
      </c>
      <c r="E57" s="47">
        <v>21830.9</v>
      </c>
      <c r="F57" s="47">
        <v>600</v>
      </c>
      <c r="G57" s="47">
        <v>600</v>
      </c>
      <c r="H57" s="67">
        <f t="shared" si="9"/>
        <v>0.027483979130498513</v>
      </c>
      <c r="I57" s="62">
        <f t="shared" si="10"/>
        <v>1</v>
      </c>
      <c r="J57" s="62">
        <f t="shared" si="15"/>
        <v>0.0005749979395907165</v>
      </c>
      <c r="K57" s="47">
        <v>775.6</v>
      </c>
      <c r="L57" s="92">
        <f t="shared" si="12"/>
        <v>-175.60000000000002</v>
      </c>
      <c r="M57" s="62">
        <f t="shared" si="13"/>
        <v>0.7735946364105208</v>
      </c>
    </row>
    <row r="58" spans="1:13" s="21" customFormat="1" ht="13.5">
      <c r="A58" s="35" t="s">
        <v>93</v>
      </c>
      <c r="B58" s="93" t="s">
        <v>96</v>
      </c>
      <c r="C58" s="47">
        <v>1949.9</v>
      </c>
      <c r="D58" s="66">
        <f t="shared" si="14"/>
        <v>0</v>
      </c>
      <c r="E58" s="47">
        <v>1949.9</v>
      </c>
      <c r="F58" s="47">
        <v>144.9</v>
      </c>
      <c r="G58" s="47">
        <v>144.9</v>
      </c>
      <c r="H58" s="67">
        <f t="shared" si="9"/>
        <v>0.07431150315400789</v>
      </c>
      <c r="I58" s="62">
        <f t="shared" si="10"/>
        <v>1</v>
      </c>
      <c r="J58" s="62">
        <f t="shared" si="15"/>
        <v>0.00013886200241115804</v>
      </c>
      <c r="K58" s="47">
        <v>292</v>
      </c>
      <c r="L58" s="92">
        <f t="shared" si="12"/>
        <v>-147.1</v>
      </c>
      <c r="M58" s="62">
        <f t="shared" si="13"/>
        <v>0.4962328767123288</v>
      </c>
    </row>
    <row r="59" spans="1:13" s="21" customFormat="1" ht="13.5">
      <c r="A59" s="35" t="s">
        <v>94</v>
      </c>
      <c r="B59" s="93" t="s">
        <v>97</v>
      </c>
      <c r="C59" s="47">
        <v>326713.2</v>
      </c>
      <c r="D59" s="66">
        <f t="shared" si="14"/>
        <v>0</v>
      </c>
      <c r="E59" s="47">
        <v>326713.2</v>
      </c>
      <c r="F59" s="47">
        <v>600</v>
      </c>
      <c r="G59" s="47">
        <v>600</v>
      </c>
      <c r="H59" s="67">
        <f t="shared" si="9"/>
        <v>0.0018364730901598099</v>
      </c>
      <c r="I59" s="62">
        <f t="shared" si="10"/>
        <v>1</v>
      </c>
      <c r="J59" s="62">
        <f t="shared" si="15"/>
        <v>0.0005749979395907165</v>
      </c>
      <c r="K59" s="47">
        <v>775.6</v>
      </c>
      <c r="L59" s="92">
        <f t="shared" si="12"/>
        <v>-175.60000000000002</v>
      </c>
      <c r="M59" s="62">
        <f t="shared" si="13"/>
        <v>0.7735946364105208</v>
      </c>
    </row>
    <row r="60" spans="1:13" s="21" customFormat="1" ht="13.5">
      <c r="A60" s="35" t="s">
        <v>95</v>
      </c>
      <c r="B60" s="93" t="s">
        <v>98</v>
      </c>
      <c r="C60" s="47">
        <v>30007.2</v>
      </c>
      <c r="D60" s="66">
        <f t="shared" si="14"/>
        <v>460</v>
      </c>
      <c r="E60" s="47">
        <v>30467.2</v>
      </c>
      <c r="F60" s="47">
        <v>8568.5</v>
      </c>
      <c r="G60" s="47">
        <v>8413.3</v>
      </c>
      <c r="H60" s="67">
        <f t="shared" si="9"/>
        <v>0.27614286839617685</v>
      </c>
      <c r="I60" s="62">
        <f t="shared" si="10"/>
        <v>0.9818871447744645</v>
      </c>
      <c r="J60" s="62">
        <f t="shared" si="15"/>
        <v>0.008062716941930958</v>
      </c>
      <c r="K60" s="47">
        <v>6512.3</v>
      </c>
      <c r="L60" s="92">
        <f t="shared" si="12"/>
        <v>1900.999999999999</v>
      </c>
      <c r="M60" s="62">
        <f t="shared" si="13"/>
        <v>1.291909156519202</v>
      </c>
    </row>
    <row r="61" spans="1:13" s="21" customFormat="1" ht="13.5">
      <c r="A61" s="30" t="s">
        <v>23</v>
      </c>
      <c r="B61" s="42" t="s">
        <v>135</v>
      </c>
      <c r="C61" s="48">
        <f>C68+C69+C70</f>
        <v>131731.6</v>
      </c>
      <c r="D61" s="48">
        <f t="shared" si="14"/>
        <v>9105.5</v>
      </c>
      <c r="E61" s="48">
        <f>E68+E69+E70</f>
        <v>140837.1</v>
      </c>
      <c r="F61" s="48">
        <f>F68+F69+F70</f>
        <v>31086.5</v>
      </c>
      <c r="G61" s="48">
        <f>G68+G69+G70</f>
        <v>27566.7</v>
      </c>
      <c r="H61" s="64">
        <f t="shared" si="9"/>
        <v>0.19573464662365242</v>
      </c>
      <c r="I61" s="65">
        <f t="shared" si="10"/>
        <v>0.886774001576247</v>
      </c>
      <c r="J61" s="65">
        <f t="shared" si="15"/>
        <v>0.026417992835525674</v>
      </c>
      <c r="K61" s="48">
        <f>K68+K69+K70</f>
        <v>32513.9</v>
      </c>
      <c r="L61" s="91">
        <f t="shared" si="12"/>
        <v>-4947.200000000001</v>
      </c>
      <c r="M61" s="60">
        <f t="shared" si="13"/>
        <v>0.8478435376869585</v>
      </c>
    </row>
    <row r="62" spans="1:13" s="21" customFormat="1" ht="13.5">
      <c r="A62" s="35"/>
      <c r="B62" s="18" t="s">
        <v>133</v>
      </c>
      <c r="C62" s="85"/>
      <c r="D62" s="66"/>
      <c r="E62" s="47"/>
      <c r="F62" s="47"/>
      <c r="G62" s="47"/>
      <c r="H62" s="67"/>
      <c r="I62" s="62"/>
      <c r="J62" s="62"/>
      <c r="K62" s="47"/>
      <c r="L62" s="92"/>
      <c r="M62" s="62"/>
    </row>
    <row r="63" spans="1:13" s="21" customFormat="1" ht="67.5">
      <c r="A63" s="35"/>
      <c r="B63" s="89" t="s">
        <v>177</v>
      </c>
      <c r="C63" s="85">
        <v>0</v>
      </c>
      <c r="D63" s="66">
        <f>E63-C63</f>
        <v>4448.4</v>
      </c>
      <c r="E63" s="47">
        <v>4448.4</v>
      </c>
      <c r="F63" s="47">
        <v>4448.4</v>
      </c>
      <c r="G63" s="47">
        <v>4448.3</v>
      </c>
      <c r="H63" s="67">
        <f>G63/E63*100%</f>
        <v>0.9999775200071938</v>
      </c>
      <c r="I63" s="62">
        <f>G63/F63*100%</f>
        <v>0.9999775200071938</v>
      </c>
      <c r="J63" s="62">
        <f aca="true" t="shared" si="16" ref="J63:J71">G63/$G$122</f>
        <v>0.00426293889113564</v>
      </c>
      <c r="K63" s="47">
        <v>0</v>
      </c>
      <c r="L63" s="92">
        <f>G63-K63</f>
        <v>4448.3</v>
      </c>
      <c r="M63" s="62"/>
    </row>
    <row r="64" spans="1:13" s="21" customFormat="1" ht="27">
      <c r="A64" s="35"/>
      <c r="B64" s="89" t="s">
        <v>178</v>
      </c>
      <c r="C64" s="85">
        <v>35953.8</v>
      </c>
      <c r="D64" s="66">
        <f aca="true" t="shared" si="17" ref="D64:D70">E64-C64</f>
        <v>0</v>
      </c>
      <c r="E64" s="47">
        <v>35953.8</v>
      </c>
      <c r="F64" s="47">
        <v>0</v>
      </c>
      <c r="G64" s="47">
        <v>0</v>
      </c>
      <c r="H64" s="67">
        <f t="shared" si="9"/>
        <v>0</v>
      </c>
      <c r="I64" s="62"/>
      <c r="J64" s="62">
        <f t="shared" si="16"/>
        <v>0</v>
      </c>
      <c r="K64" s="47">
        <v>0</v>
      </c>
      <c r="L64" s="92">
        <f t="shared" si="12"/>
        <v>0</v>
      </c>
      <c r="M64" s="62"/>
    </row>
    <row r="65" spans="1:13" s="21" customFormat="1" ht="27">
      <c r="A65" s="35"/>
      <c r="B65" s="86" t="s">
        <v>151</v>
      </c>
      <c r="C65" s="85">
        <v>852</v>
      </c>
      <c r="D65" s="66">
        <f t="shared" si="17"/>
        <v>131.89999999999998</v>
      </c>
      <c r="E65" s="47">
        <v>983.9</v>
      </c>
      <c r="F65" s="47">
        <v>187.6</v>
      </c>
      <c r="G65" s="47">
        <v>187.5</v>
      </c>
      <c r="H65" s="67">
        <f t="shared" si="9"/>
        <v>0.1905681471694278</v>
      </c>
      <c r="I65" s="62">
        <f>G65/F65*100%</f>
        <v>0.9994669509594883</v>
      </c>
      <c r="J65" s="62">
        <f t="shared" si="16"/>
        <v>0.0001796868561220989</v>
      </c>
      <c r="K65" s="47">
        <v>0</v>
      </c>
      <c r="L65" s="92">
        <f t="shared" si="12"/>
        <v>187.5</v>
      </c>
      <c r="M65" s="62"/>
    </row>
    <row r="66" spans="1:13" s="21" customFormat="1" ht="45.75" customHeight="1">
      <c r="A66" s="35"/>
      <c r="B66" s="89" t="s">
        <v>179</v>
      </c>
      <c r="C66" s="85">
        <v>0</v>
      </c>
      <c r="D66" s="66">
        <f t="shared" si="17"/>
        <v>2400</v>
      </c>
      <c r="E66" s="47">
        <v>2400</v>
      </c>
      <c r="F66" s="47">
        <v>0</v>
      </c>
      <c r="G66" s="47">
        <v>0</v>
      </c>
      <c r="H66" s="67">
        <f t="shared" si="9"/>
        <v>0</v>
      </c>
      <c r="I66" s="62"/>
      <c r="J66" s="62">
        <f t="shared" si="16"/>
        <v>0</v>
      </c>
      <c r="K66" s="47">
        <v>0</v>
      </c>
      <c r="L66" s="92">
        <f t="shared" si="12"/>
        <v>0</v>
      </c>
      <c r="M66" s="62"/>
    </row>
    <row r="67" spans="1:13" s="21" customFormat="1" ht="35.25" customHeight="1">
      <c r="A67" s="35"/>
      <c r="B67" s="104" t="s">
        <v>180</v>
      </c>
      <c r="C67" s="85">
        <v>0</v>
      </c>
      <c r="D67" s="66">
        <f t="shared" si="17"/>
        <v>1188.2</v>
      </c>
      <c r="E67" s="47">
        <v>1188.2</v>
      </c>
      <c r="F67" s="47">
        <v>333.7</v>
      </c>
      <c r="G67" s="47">
        <v>333.7</v>
      </c>
      <c r="H67" s="67">
        <f>G67/E67*100%</f>
        <v>0.28084497559333443</v>
      </c>
      <c r="I67" s="62">
        <f>G67/F67*100%</f>
        <v>1</v>
      </c>
      <c r="J67" s="62">
        <f t="shared" si="16"/>
        <v>0.00031979468740237014</v>
      </c>
      <c r="K67" s="47">
        <v>15000</v>
      </c>
      <c r="L67" s="92">
        <f>G67-K67</f>
        <v>-14666.3</v>
      </c>
      <c r="M67" s="62">
        <f t="shared" si="13"/>
        <v>0.022246666666666665</v>
      </c>
    </row>
    <row r="68" spans="1:13" s="21" customFormat="1" ht="13.5">
      <c r="A68" s="35" t="s">
        <v>99</v>
      </c>
      <c r="B68" s="88" t="s">
        <v>102</v>
      </c>
      <c r="C68" s="85">
        <v>852</v>
      </c>
      <c r="D68" s="66">
        <f t="shared" si="17"/>
        <v>4580.3</v>
      </c>
      <c r="E68" s="47">
        <v>5432.3</v>
      </c>
      <c r="F68" s="47">
        <v>4636</v>
      </c>
      <c r="G68" s="47">
        <v>4635.8</v>
      </c>
      <c r="H68" s="67">
        <f t="shared" si="9"/>
        <v>0.8533770226239347</v>
      </c>
      <c r="I68" s="62">
        <f t="shared" si="10"/>
        <v>0.9999568593615186</v>
      </c>
      <c r="J68" s="62">
        <f t="shared" si="16"/>
        <v>0.00444262574725774</v>
      </c>
      <c r="K68" s="47">
        <v>134.7</v>
      </c>
      <c r="L68" s="92">
        <f t="shared" si="12"/>
        <v>4501.1</v>
      </c>
      <c r="M68" s="62">
        <f t="shared" si="13"/>
        <v>34.41573867854492</v>
      </c>
    </row>
    <row r="69" spans="1:13" s="21" customFormat="1" ht="13.5">
      <c r="A69" s="35" t="s">
        <v>100</v>
      </c>
      <c r="B69" s="88" t="s">
        <v>103</v>
      </c>
      <c r="C69" s="85">
        <v>35953.8</v>
      </c>
      <c r="D69" s="66">
        <f t="shared" si="17"/>
        <v>2400</v>
      </c>
      <c r="E69" s="47">
        <v>38353.8</v>
      </c>
      <c r="F69" s="47">
        <v>0</v>
      </c>
      <c r="G69" s="47">
        <v>0</v>
      </c>
      <c r="H69" s="67">
        <f t="shared" si="9"/>
        <v>0</v>
      </c>
      <c r="I69" s="62"/>
      <c r="J69" s="62">
        <f t="shared" si="16"/>
        <v>0</v>
      </c>
      <c r="K69" s="47">
        <v>0</v>
      </c>
      <c r="L69" s="92">
        <f t="shared" si="12"/>
        <v>0</v>
      </c>
      <c r="M69" s="62"/>
    </row>
    <row r="70" spans="1:13" s="21" customFormat="1" ht="13.5">
      <c r="A70" s="35" t="s">
        <v>101</v>
      </c>
      <c r="B70" s="88" t="s">
        <v>104</v>
      </c>
      <c r="C70" s="85">
        <v>94925.8</v>
      </c>
      <c r="D70" s="66">
        <f t="shared" si="17"/>
        <v>2125.199999999997</v>
      </c>
      <c r="E70" s="47">
        <v>97051</v>
      </c>
      <c r="F70" s="47">
        <v>26450.5</v>
      </c>
      <c r="G70" s="47">
        <v>22930.9</v>
      </c>
      <c r="H70" s="67">
        <f t="shared" si="9"/>
        <v>0.23627680291805342</v>
      </c>
      <c r="I70" s="62">
        <f t="shared" si="10"/>
        <v>0.8669363528099658</v>
      </c>
      <c r="J70" s="62">
        <f t="shared" si="16"/>
        <v>0.021975367088267934</v>
      </c>
      <c r="K70" s="47">
        <v>32379.2</v>
      </c>
      <c r="L70" s="92">
        <f t="shared" si="12"/>
        <v>-9448.3</v>
      </c>
      <c r="M70" s="62">
        <f t="shared" si="13"/>
        <v>0.7081984730938381</v>
      </c>
    </row>
    <row r="71" spans="1:13" s="21" customFormat="1" ht="13.5">
      <c r="A71" s="30" t="s">
        <v>24</v>
      </c>
      <c r="B71" s="42" t="s">
        <v>136</v>
      </c>
      <c r="C71" s="48">
        <f>C78+C79+C80+C81+C82</f>
        <v>3715276.6</v>
      </c>
      <c r="D71" s="48">
        <f>E71-C71</f>
        <v>48321.29999999935</v>
      </c>
      <c r="E71" s="48">
        <f>E78+E79+E80+E81+E82</f>
        <v>3763597.8999999994</v>
      </c>
      <c r="F71" s="48">
        <f>F78+F79+F80+F81+F82</f>
        <v>698853.2</v>
      </c>
      <c r="G71" s="48">
        <f>G78+G79+G80+G81+G82</f>
        <v>698103.3</v>
      </c>
      <c r="H71" s="64">
        <f t="shared" si="9"/>
        <v>0.18548827971234658</v>
      </c>
      <c r="I71" s="65">
        <f t="shared" si="10"/>
        <v>0.998926956333605</v>
      </c>
      <c r="J71" s="65">
        <f t="shared" si="16"/>
        <v>0.6690132652024664</v>
      </c>
      <c r="K71" s="48">
        <f>K78+K79+K80+K81+K82</f>
        <v>577270.7000000001</v>
      </c>
      <c r="L71" s="91">
        <f t="shared" si="12"/>
        <v>120832.59999999998</v>
      </c>
      <c r="M71" s="60">
        <f t="shared" si="13"/>
        <v>1.2093170500425536</v>
      </c>
    </row>
    <row r="72" spans="1:13" s="21" customFormat="1" ht="13.5">
      <c r="A72" s="35"/>
      <c r="B72" s="18" t="s">
        <v>133</v>
      </c>
      <c r="C72" s="56"/>
      <c r="D72" s="66"/>
      <c r="E72" s="47"/>
      <c r="F72" s="47"/>
      <c r="G72" s="47"/>
      <c r="H72" s="67"/>
      <c r="I72" s="62"/>
      <c r="J72" s="62"/>
      <c r="K72" s="47"/>
      <c r="L72" s="92"/>
      <c r="M72" s="62"/>
    </row>
    <row r="73" spans="1:14" s="21" customFormat="1" ht="13.5">
      <c r="A73" s="35"/>
      <c r="B73" s="95" t="s">
        <v>139</v>
      </c>
      <c r="C73" s="56">
        <v>293263.3</v>
      </c>
      <c r="D73" s="66">
        <f aca="true" t="shared" si="18" ref="D73:D83">E73-C73</f>
        <v>2644624</v>
      </c>
      <c r="E73" s="47">
        <v>2937887.3</v>
      </c>
      <c r="F73" s="47">
        <v>530560.8</v>
      </c>
      <c r="G73" s="47">
        <v>529900.3</v>
      </c>
      <c r="H73" s="67">
        <f t="shared" si="9"/>
        <v>0.18036781056918014</v>
      </c>
      <c r="I73" s="62">
        <f t="shared" si="10"/>
        <v>0.9987550908397304</v>
      </c>
      <c r="J73" s="62">
        <f aca="true" t="shared" si="19" ref="J73:J83">G73/$G$122</f>
        <v>0.5078193011475043</v>
      </c>
      <c r="K73" s="47">
        <v>500857.2</v>
      </c>
      <c r="L73" s="92">
        <f t="shared" si="12"/>
        <v>29043.100000000035</v>
      </c>
      <c r="M73" s="62">
        <f t="shared" si="13"/>
        <v>1.0579867874515931</v>
      </c>
      <c r="N73" s="21" t="s">
        <v>163</v>
      </c>
    </row>
    <row r="74" spans="1:14" s="21" customFormat="1" ht="13.5">
      <c r="A74" s="35"/>
      <c r="B74" s="95" t="s">
        <v>140</v>
      </c>
      <c r="C74" s="56">
        <v>168371.8</v>
      </c>
      <c r="D74" s="66">
        <f t="shared" si="18"/>
        <v>1622.2000000000116</v>
      </c>
      <c r="E74" s="47">
        <v>169994</v>
      </c>
      <c r="F74" s="47">
        <v>100236.8</v>
      </c>
      <c r="G74" s="47">
        <v>100236.8</v>
      </c>
      <c r="H74" s="67">
        <f t="shared" si="9"/>
        <v>0.589649046436933</v>
      </c>
      <c r="I74" s="62">
        <f t="shared" si="10"/>
        <v>1</v>
      </c>
      <c r="J74" s="62">
        <f t="shared" si="19"/>
        <v>0.09605992245194454</v>
      </c>
      <c r="K74" s="47">
        <v>58358.6</v>
      </c>
      <c r="L74" s="92">
        <f t="shared" si="12"/>
        <v>41878.200000000004</v>
      </c>
      <c r="M74" s="62">
        <f t="shared" si="13"/>
        <v>1.717601176176262</v>
      </c>
      <c r="N74" s="21" t="s">
        <v>164</v>
      </c>
    </row>
    <row r="75" spans="1:14" s="21" customFormat="1" ht="13.5">
      <c r="A75" s="35"/>
      <c r="B75" s="96" t="s">
        <v>173</v>
      </c>
      <c r="C75" s="56">
        <v>85505.6</v>
      </c>
      <c r="D75" s="66">
        <f t="shared" si="18"/>
        <v>6772.199999999997</v>
      </c>
      <c r="E75" s="47">
        <v>92277.8</v>
      </c>
      <c r="F75" s="47">
        <v>3495.9</v>
      </c>
      <c r="G75" s="47">
        <v>3495.9</v>
      </c>
      <c r="H75" s="67">
        <f t="shared" si="9"/>
        <v>0.03788451826983305</v>
      </c>
      <c r="I75" s="62">
        <f t="shared" si="10"/>
        <v>1</v>
      </c>
      <c r="J75" s="62">
        <f t="shared" si="19"/>
        <v>0.0033502254950253095</v>
      </c>
      <c r="K75" s="47">
        <v>1200</v>
      </c>
      <c r="L75" s="92">
        <f t="shared" si="12"/>
        <v>2295.9</v>
      </c>
      <c r="M75" s="62">
        <f t="shared" si="13"/>
        <v>2.91325</v>
      </c>
      <c r="N75" s="21" t="s">
        <v>175</v>
      </c>
    </row>
    <row r="76" spans="1:14" s="21" customFormat="1" ht="27">
      <c r="A76" s="35"/>
      <c r="B76" s="88" t="s">
        <v>162</v>
      </c>
      <c r="C76" s="56">
        <v>67369</v>
      </c>
      <c r="D76" s="66">
        <f t="shared" si="18"/>
        <v>9771.300000000003</v>
      </c>
      <c r="E76" s="47">
        <v>77140.3</v>
      </c>
      <c r="F76" s="47">
        <v>6648.7</v>
      </c>
      <c r="G76" s="47">
        <v>6648.7</v>
      </c>
      <c r="H76" s="67">
        <f t="shared" si="9"/>
        <v>0.08618970888109068</v>
      </c>
      <c r="I76" s="62">
        <f t="shared" si="10"/>
        <v>1</v>
      </c>
      <c r="J76" s="62">
        <f t="shared" si="19"/>
        <v>0.006371648001594661</v>
      </c>
      <c r="K76" s="47">
        <v>68.8</v>
      </c>
      <c r="L76" s="92">
        <f t="shared" si="12"/>
        <v>6579.9</v>
      </c>
      <c r="M76" s="62">
        <f t="shared" si="13"/>
        <v>96.63808139534883</v>
      </c>
      <c r="N76" s="21" t="s">
        <v>165</v>
      </c>
    </row>
    <row r="77" spans="1:14" s="21" customFormat="1" ht="13.5">
      <c r="A77" s="35"/>
      <c r="B77" s="96" t="s">
        <v>174</v>
      </c>
      <c r="C77" s="56">
        <v>220146.7</v>
      </c>
      <c r="D77" s="66">
        <f t="shared" si="18"/>
        <v>4531.599999999977</v>
      </c>
      <c r="E77" s="47">
        <v>224678.3</v>
      </c>
      <c r="F77" s="47">
        <v>54.1</v>
      </c>
      <c r="G77" s="47">
        <v>54.1</v>
      </c>
      <c r="H77" s="67">
        <f t="shared" si="9"/>
        <v>0.00024078871880372962</v>
      </c>
      <c r="I77" s="62">
        <f t="shared" si="10"/>
        <v>1</v>
      </c>
      <c r="J77" s="62">
        <f t="shared" si="19"/>
        <v>5.184564755309627E-05</v>
      </c>
      <c r="K77" s="47">
        <v>430.9</v>
      </c>
      <c r="L77" s="92">
        <f t="shared" si="12"/>
        <v>-376.79999999999995</v>
      </c>
      <c r="M77" s="62">
        <f t="shared" si="13"/>
        <v>0.1255511719656533</v>
      </c>
      <c r="N77" s="21" t="s">
        <v>176</v>
      </c>
    </row>
    <row r="78" spans="1:13" s="21" customFormat="1" ht="13.5">
      <c r="A78" s="35" t="s">
        <v>105</v>
      </c>
      <c r="B78" s="44" t="s">
        <v>110</v>
      </c>
      <c r="C78" s="56">
        <v>1421813.4</v>
      </c>
      <c r="D78" s="66">
        <f t="shared" si="18"/>
        <v>15160</v>
      </c>
      <c r="E78" s="47">
        <v>1436973.4</v>
      </c>
      <c r="F78" s="47">
        <v>225601.8</v>
      </c>
      <c r="G78" s="47">
        <v>225601.8</v>
      </c>
      <c r="H78" s="67">
        <f t="shared" si="9"/>
        <v>0.1569978957160933</v>
      </c>
      <c r="I78" s="62">
        <f t="shared" si="10"/>
        <v>1</v>
      </c>
      <c r="J78" s="62">
        <f t="shared" si="19"/>
        <v>0.21620095027992814</v>
      </c>
      <c r="K78" s="47">
        <v>200285.2</v>
      </c>
      <c r="L78" s="92">
        <f t="shared" si="12"/>
        <v>25316.599999999977</v>
      </c>
      <c r="M78" s="62">
        <f t="shared" si="13"/>
        <v>1.1264027496789577</v>
      </c>
    </row>
    <row r="79" spans="1:13" s="21" customFormat="1" ht="13.5">
      <c r="A79" s="35" t="s">
        <v>106</v>
      </c>
      <c r="B79" s="44" t="s">
        <v>111</v>
      </c>
      <c r="C79" s="56">
        <v>1940298.3</v>
      </c>
      <c r="D79" s="66">
        <f t="shared" si="18"/>
        <v>23582.59999999986</v>
      </c>
      <c r="E79" s="47">
        <v>1963880.9</v>
      </c>
      <c r="F79" s="47">
        <v>398264.6</v>
      </c>
      <c r="G79" s="47">
        <v>398264.5</v>
      </c>
      <c r="H79" s="67">
        <f t="shared" si="9"/>
        <v>0.20279462975580648</v>
      </c>
      <c r="I79" s="62">
        <f t="shared" si="10"/>
        <v>0.9999997489106489</v>
      </c>
      <c r="J79" s="62">
        <f t="shared" si="19"/>
        <v>0.38166877818687817</v>
      </c>
      <c r="K79" s="47">
        <v>312550.2</v>
      </c>
      <c r="L79" s="92">
        <f t="shared" si="12"/>
        <v>85714.29999999999</v>
      </c>
      <c r="M79" s="62">
        <f t="shared" si="13"/>
        <v>1.2742417058123783</v>
      </c>
    </row>
    <row r="80" spans="1:13" s="21" customFormat="1" ht="13.5">
      <c r="A80" s="35" t="s">
        <v>107</v>
      </c>
      <c r="B80" s="44" t="s">
        <v>112</v>
      </c>
      <c r="C80" s="56">
        <v>280799.8</v>
      </c>
      <c r="D80" s="66">
        <f t="shared" si="18"/>
        <v>2305.5</v>
      </c>
      <c r="E80" s="47">
        <v>283105.3</v>
      </c>
      <c r="F80" s="47">
        <v>58042.4</v>
      </c>
      <c r="G80" s="47">
        <v>58042.4</v>
      </c>
      <c r="H80" s="67">
        <f t="shared" si="9"/>
        <v>0.20502053476215387</v>
      </c>
      <c r="I80" s="62">
        <f t="shared" si="10"/>
        <v>1</v>
      </c>
      <c r="J80" s="62">
        <f t="shared" si="19"/>
        <v>0.05562376734816701</v>
      </c>
      <c r="K80" s="47">
        <v>48175.9</v>
      </c>
      <c r="L80" s="92">
        <f t="shared" si="12"/>
        <v>9866.5</v>
      </c>
      <c r="M80" s="62">
        <f t="shared" si="13"/>
        <v>1.2048015709099362</v>
      </c>
    </row>
    <row r="81" spans="1:13" s="21" customFormat="1" ht="13.5">
      <c r="A81" s="35" t="s">
        <v>108</v>
      </c>
      <c r="B81" s="44" t="s">
        <v>113</v>
      </c>
      <c r="C81" s="56">
        <v>12230.1</v>
      </c>
      <c r="D81" s="66">
        <f t="shared" si="18"/>
        <v>7112.800000000001</v>
      </c>
      <c r="E81" s="47">
        <v>19342.9</v>
      </c>
      <c r="F81" s="47">
        <v>2897.4</v>
      </c>
      <c r="G81" s="47">
        <v>2897.4</v>
      </c>
      <c r="H81" s="67">
        <f t="shared" si="9"/>
        <v>0.1497913963263006</v>
      </c>
      <c r="I81" s="62">
        <f t="shared" si="10"/>
        <v>1</v>
      </c>
      <c r="J81" s="62">
        <f t="shared" si="19"/>
        <v>0.00277666505028357</v>
      </c>
      <c r="K81" s="47">
        <v>3826.3</v>
      </c>
      <c r="L81" s="92">
        <f t="shared" si="12"/>
        <v>-928.9000000000001</v>
      </c>
      <c r="M81" s="62">
        <f t="shared" si="13"/>
        <v>0.7572328358989102</v>
      </c>
    </row>
    <row r="82" spans="1:13" s="21" customFormat="1" ht="13.5">
      <c r="A82" s="35" t="s">
        <v>109</v>
      </c>
      <c r="B82" s="44" t="s">
        <v>114</v>
      </c>
      <c r="C82" s="56">
        <v>60135</v>
      </c>
      <c r="D82" s="66">
        <f t="shared" si="18"/>
        <v>160.40000000000146</v>
      </c>
      <c r="E82" s="47">
        <v>60295.4</v>
      </c>
      <c r="F82" s="47">
        <v>14047</v>
      </c>
      <c r="G82" s="47">
        <v>13297.2</v>
      </c>
      <c r="H82" s="67">
        <f t="shared" si="9"/>
        <v>0.22053423644258102</v>
      </c>
      <c r="I82" s="62">
        <f t="shared" si="10"/>
        <v>0.9466220545312167</v>
      </c>
      <c r="J82" s="62">
        <f t="shared" si="19"/>
        <v>0.01274310433720946</v>
      </c>
      <c r="K82" s="47">
        <v>12433.1</v>
      </c>
      <c r="L82" s="92">
        <f t="shared" si="12"/>
        <v>864.1000000000004</v>
      </c>
      <c r="M82" s="62">
        <f t="shared" si="13"/>
        <v>1.0694999638062912</v>
      </c>
    </row>
    <row r="83" spans="1:13" s="21" customFormat="1" ht="13.5">
      <c r="A83" s="30" t="s">
        <v>25</v>
      </c>
      <c r="B83" s="42" t="s">
        <v>168</v>
      </c>
      <c r="C83" s="48">
        <f>C89+C90</f>
        <v>281307.30000000005</v>
      </c>
      <c r="D83" s="48">
        <f t="shared" si="18"/>
        <v>4470.499999999942</v>
      </c>
      <c r="E83" s="48">
        <f>E89+E90</f>
        <v>285777.8</v>
      </c>
      <c r="F83" s="48">
        <f>F89+F90</f>
        <v>65011.9</v>
      </c>
      <c r="G83" s="48">
        <f>G89+G90</f>
        <v>64534.7</v>
      </c>
      <c r="H83" s="64">
        <f t="shared" si="9"/>
        <v>0.2258212499361392</v>
      </c>
      <c r="I83" s="65">
        <f t="shared" si="10"/>
        <v>0.9926598053587112</v>
      </c>
      <c r="J83" s="65">
        <f t="shared" si="19"/>
        <v>0.061845532553508345</v>
      </c>
      <c r="K83" s="48">
        <f>K89+K90</f>
        <v>59132.3</v>
      </c>
      <c r="L83" s="91">
        <f t="shared" si="12"/>
        <v>5402.399999999994</v>
      </c>
      <c r="M83" s="60">
        <f t="shared" si="13"/>
        <v>1.0913612357374902</v>
      </c>
    </row>
    <row r="84" spans="1:13" s="21" customFormat="1" ht="13.5">
      <c r="A84" s="35"/>
      <c r="B84" s="18" t="s">
        <v>133</v>
      </c>
      <c r="C84" s="56"/>
      <c r="D84" s="66"/>
      <c r="E84" s="47"/>
      <c r="F84" s="47"/>
      <c r="G84" s="47"/>
      <c r="H84" s="67"/>
      <c r="I84" s="62"/>
      <c r="J84" s="62"/>
      <c r="K84" s="47"/>
      <c r="L84" s="92"/>
      <c r="M84" s="62"/>
    </row>
    <row r="85" spans="1:14" s="21" customFormat="1" ht="13.5">
      <c r="A85" s="35"/>
      <c r="B85" s="95" t="s">
        <v>139</v>
      </c>
      <c r="C85" s="56">
        <v>235593.4</v>
      </c>
      <c r="D85" s="66">
        <f aca="true" t="shared" si="20" ref="D85:D91">E85-C85</f>
        <v>-418.8999999999942</v>
      </c>
      <c r="E85" s="47">
        <v>235174.5</v>
      </c>
      <c r="F85" s="47">
        <v>50352</v>
      </c>
      <c r="G85" s="47">
        <v>49874.8</v>
      </c>
      <c r="H85" s="67">
        <f t="shared" si="9"/>
        <v>0.21207571399110023</v>
      </c>
      <c r="I85" s="62">
        <f t="shared" si="10"/>
        <v>0.9905227200508421</v>
      </c>
      <c r="J85" s="62">
        <f>G85/$G$122</f>
        <v>0.04779651206249844</v>
      </c>
      <c r="K85" s="47">
        <v>48068.2</v>
      </c>
      <c r="L85" s="92">
        <f t="shared" si="12"/>
        <v>1806.6000000000058</v>
      </c>
      <c r="M85" s="62">
        <f t="shared" si="13"/>
        <v>1.0375840992589698</v>
      </c>
      <c r="N85" s="21" t="s">
        <v>163</v>
      </c>
    </row>
    <row r="86" spans="1:14" s="21" customFormat="1" ht="13.5">
      <c r="A86" s="35"/>
      <c r="B86" s="95" t="s">
        <v>140</v>
      </c>
      <c r="C86" s="56">
        <v>10077.7</v>
      </c>
      <c r="D86" s="66">
        <f t="shared" si="20"/>
        <v>2910.3999999999996</v>
      </c>
      <c r="E86" s="47">
        <v>12988.1</v>
      </c>
      <c r="F86" s="47">
        <v>7029.9</v>
      </c>
      <c r="G86" s="47">
        <v>7029.9</v>
      </c>
      <c r="H86" s="67">
        <f t="shared" si="9"/>
        <v>0.5412569967893687</v>
      </c>
      <c r="I86" s="62">
        <f t="shared" si="10"/>
        <v>1</v>
      </c>
      <c r="J86" s="62">
        <f>G86/$G$122</f>
        <v>0.006736963359214629</v>
      </c>
      <c r="K86" s="47">
        <v>5834</v>
      </c>
      <c r="L86" s="92">
        <f t="shared" si="12"/>
        <v>1195.8999999999996</v>
      </c>
      <c r="M86" s="62">
        <f t="shared" si="13"/>
        <v>1.2049880013712717</v>
      </c>
      <c r="N86" s="21" t="s">
        <v>164</v>
      </c>
    </row>
    <row r="87" spans="1:14" s="21" customFormat="1" ht="13.5">
      <c r="A87" s="35"/>
      <c r="B87" s="96" t="s">
        <v>173</v>
      </c>
      <c r="C87" s="56">
        <v>11275.9</v>
      </c>
      <c r="D87" s="66">
        <f t="shared" si="20"/>
        <v>1021.8999999999996</v>
      </c>
      <c r="E87" s="47">
        <v>12297.8</v>
      </c>
      <c r="F87" s="47">
        <v>2914.5</v>
      </c>
      <c r="G87" s="47">
        <v>2914.5</v>
      </c>
      <c r="H87" s="67">
        <f t="shared" si="9"/>
        <v>0.23699360861292265</v>
      </c>
      <c r="I87" s="62">
        <f t="shared" si="10"/>
        <v>1</v>
      </c>
      <c r="J87" s="62">
        <f>G87/$G$122</f>
        <v>0.002793052491561905</v>
      </c>
      <c r="K87" s="47">
        <v>0</v>
      </c>
      <c r="L87" s="92">
        <f t="shared" si="12"/>
        <v>2914.5</v>
      </c>
      <c r="M87" s="62"/>
      <c r="N87" s="21" t="s">
        <v>175</v>
      </c>
    </row>
    <row r="88" spans="1:14" s="21" customFormat="1" ht="27">
      <c r="A88" s="35"/>
      <c r="B88" s="88" t="s">
        <v>162</v>
      </c>
      <c r="C88" s="56">
        <v>20</v>
      </c>
      <c r="D88" s="66">
        <f t="shared" si="20"/>
        <v>165</v>
      </c>
      <c r="E88" s="47">
        <v>185</v>
      </c>
      <c r="F88" s="47">
        <v>118.6</v>
      </c>
      <c r="G88" s="47">
        <v>118.6</v>
      </c>
      <c r="H88" s="67">
        <f t="shared" si="9"/>
        <v>0.6410810810810811</v>
      </c>
      <c r="I88" s="62">
        <f t="shared" si="10"/>
        <v>1</v>
      </c>
      <c r="J88" s="62">
        <f>G88/$G$122</f>
        <v>0.00011365792605909829</v>
      </c>
      <c r="K88" s="47">
        <v>0</v>
      </c>
      <c r="L88" s="92">
        <f t="shared" si="12"/>
        <v>118.6</v>
      </c>
      <c r="M88" s="62"/>
      <c r="N88" s="21" t="s">
        <v>165</v>
      </c>
    </row>
    <row r="89" spans="1:13" s="21" customFormat="1" ht="13.5">
      <c r="A89" s="35" t="s">
        <v>115</v>
      </c>
      <c r="B89" s="44" t="s">
        <v>117</v>
      </c>
      <c r="C89" s="56">
        <v>178636.2</v>
      </c>
      <c r="D89" s="66">
        <f t="shared" si="20"/>
        <v>3737.899999999994</v>
      </c>
      <c r="E89" s="47">
        <v>182374.1</v>
      </c>
      <c r="F89" s="47">
        <v>40373</v>
      </c>
      <c r="G89" s="47">
        <v>40373</v>
      </c>
      <c r="H89" s="67">
        <f t="shared" si="9"/>
        <v>0.22137463598175397</v>
      </c>
      <c r="I89" s="62">
        <f t="shared" si="10"/>
        <v>1</v>
      </c>
      <c r="J89" s="62">
        <f>G89/$G$122</f>
        <v>0.03869065302515999</v>
      </c>
      <c r="K89" s="47">
        <v>37677.3</v>
      </c>
      <c r="L89" s="92">
        <f t="shared" si="12"/>
        <v>2695.699999999997</v>
      </c>
      <c r="M89" s="62">
        <f t="shared" si="13"/>
        <v>1.0715470588391418</v>
      </c>
    </row>
    <row r="90" spans="1:13" s="21" customFormat="1" ht="13.5">
      <c r="A90" s="35" t="s">
        <v>116</v>
      </c>
      <c r="B90" s="44" t="s">
        <v>118</v>
      </c>
      <c r="C90" s="56">
        <v>102671.1</v>
      </c>
      <c r="D90" s="66">
        <f t="shared" si="20"/>
        <v>732.5999999999913</v>
      </c>
      <c r="E90" s="47">
        <v>103403.7</v>
      </c>
      <c r="F90" s="47">
        <v>24638.9</v>
      </c>
      <c r="G90" s="47">
        <v>24161.7</v>
      </c>
      <c r="H90" s="67">
        <f t="shared" si="9"/>
        <v>0.23366378572526902</v>
      </c>
      <c r="I90" s="62">
        <f t="shared" si="10"/>
        <v>0.980632252251521</v>
      </c>
      <c r="J90" s="62">
        <f>G90/$G$122</f>
        <v>0.023154879528348358</v>
      </c>
      <c r="K90" s="47">
        <v>21455</v>
      </c>
      <c r="L90" s="92">
        <f t="shared" si="12"/>
        <v>2706.7000000000007</v>
      </c>
      <c r="M90" s="62">
        <f t="shared" si="13"/>
        <v>1.1261570729433699</v>
      </c>
    </row>
    <row r="91" spans="1:13" s="21" customFormat="1" ht="13.5">
      <c r="A91" s="30" t="s">
        <v>26</v>
      </c>
      <c r="B91" s="42" t="s">
        <v>48</v>
      </c>
      <c r="C91" s="48">
        <f>C101+C102+C103</f>
        <v>204860.5</v>
      </c>
      <c r="D91" s="48">
        <f t="shared" si="20"/>
        <v>-2161.899999999994</v>
      </c>
      <c r="E91" s="48">
        <f>E101+E102+E103</f>
        <v>202698.6</v>
      </c>
      <c r="F91" s="48">
        <f>F101+F102+F103</f>
        <v>63851</v>
      </c>
      <c r="G91" s="48">
        <f>G101+G102+G103</f>
        <v>63841.3</v>
      </c>
      <c r="H91" s="67">
        <f t="shared" si="9"/>
        <v>0.3149567880587236</v>
      </c>
      <c r="I91" s="65">
        <f t="shared" si="10"/>
        <v>0.9998480838201438</v>
      </c>
      <c r="J91" s="65">
        <f>G91/$G$122</f>
        <v>0.061181026601321346</v>
      </c>
      <c r="K91" s="48">
        <f>K101+K102+K103</f>
        <v>68684.3</v>
      </c>
      <c r="L91" s="91">
        <f t="shared" si="12"/>
        <v>-4843</v>
      </c>
      <c r="M91" s="60">
        <f t="shared" si="13"/>
        <v>0.9294889807423239</v>
      </c>
    </row>
    <row r="92" spans="1:13" s="21" customFormat="1" ht="13.5">
      <c r="A92" s="35"/>
      <c r="B92" s="18" t="s">
        <v>133</v>
      </c>
      <c r="C92" s="56"/>
      <c r="D92" s="66"/>
      <c r="E92" s="47"/>
      <c r="F92" s="47"/>
      <c r="G92" s="47"/>
      <c r="H92" s="67"/>
      <c r="I92" s="62"/>
      <c r="J92" s="62"/>
      <c r="K92" s="47"/>
      <c r="L92" s="92"/>
      <c r="M92" s="62"/>
    </row>
    <row r="93" spans="1:13" s="21" customFormat="1" ht="27">
      <c r="A93" s="35"/>
      <c r="B93" s="95" t="s">
        <v>141</v>
      </c>
      <c r="C93" s="56">
        <v>92148</v>
      </c>
      <c r="D93" s="66">
        <f aca="true" t="shared" si="21" ref="D93:D103">E93-C93</f>
        <v>0</v>
      </c>
      <c r="E93" s="47">
        <v>92148</v>
      </c>
      <c r="F93" s="47">
        <v>37298.6</v>
      </c>
      <c r="G93" s="47">
        <v>37292.4</v>
      </c>
      <c r="H93" s="67">
        <f t="shared" si="9"/>
        <v>0.40470113296002086</v>
      </c>
      <c r="I93" s="62">
        <f t="shared" si="10"/>
        <v>0.9998337739218095</v>
      </c>
      <c r="J93" s="62">
        <f aca="true" t="shared" si="22" ref="J93:J104">G93/$G$122</f>
        <v>0.035738421937321393</v>
      </c>
      <c r="K93" s="47">
        <v>36411.5</v>
      </c>
      <c r="L93" s="92">
        <f t="shared" si="12"/>
        <v>880.9000000000015</v>
      </c>
      <c r="M93" s="62">
        <f t="shared" si="13"/>
        <v>1.0241929060873625</v>
      </c>
    </row>
    <row r="94" spans="1:13" s="21" customFormat="1" ht="27">
      <c r="A94" s="35"/>
      <c r="B94" s="95" t="s">
        <v>142</v>
      </c>
      <c r="C94" s="56">
        <v>80307</v>
      </c>
      <c r="D94" s="66">
        <f t="shared" si="21"/>
        <v>0</v>
      </c>
      <c r="E94" s="47">
        <v>80307</v>
      </c>
      <c r="F94" s="47">
        <v>21996.1</v>
      </c>
      <c r="G94" s="47">
        <v>21996.1</v>
      </c>
      <c r="H94" s="67">
        <f t="shared" si="9"/>
        <v>0.27390015814312574</v>
      </c>
      <c r="I94" s="62">
        <f t="shared" si="10"/>
        <v>1</v>
      </c>
      <c r="J94" s="62">
        <f t="shared" si="22"/>
        <v>0.021079520298385595</v>
      </c>
      <c r="K94" s="47">
        <v>27806.9</v>
      </c>
      <c r="L94" s="92">
        <f t="shared" si="12"/>
        <v>-5810.800000000003</v>
      </c>
      <c r="M94" s="62">
        <f t="shared" si="13"/>
        <v>0.7910302838504112</v>
      </c>
    </row>
    <row r="95" spans="1:13" s="21" customFormat="1" ht="13.5">
      <c r="A95" s="35"/>
      <c r="B95" s="95" t="s">
        <v>143</v>
      </c>
      <c r="C95" s="56">
        <v>14391.4</v>
      </c>
      <c r="D95" s="66">
        <f t="shared" si="21"/>
        <v>-2188.1000000000004</v>
      </c>
      <c r="E95" s="47">
        <v>12203.3</v>
      </c>
      <c r="F95" s="47">
        <v>0</v>
      </c>
      <c r="G95" s="47">
        <v>0</v>
      </c>
      <c r="H95" s="67">
        <f t="shared" si="9"/>
        <v>0</v>
      </c>
      <c r="I95" s="62"/>
      <c r="J95" s="62">
        <f t="shared" si="22"/>
        <v>0</v>
      </c>
      <c r="K95" s="47">
        <v>0</v>
      </c>
      <c r="L95" s="92">
        <f t="shared" si="12"/>
        <v>0</v>
      </c>
      <c r="M95" s="62"/>
    </row>
    <row r="96" spans="1:13" s="21" customFormat="1" ht="27">
      <c r="A96" s="35"/>
      <c r="B96" s="95" t="s">
        <v>144</v>
      </c>
      <c r="C96" s="56">
        <v>16011.8</v>
      </c>
      <c r="D96" s="66">
        <f t="shared" si="21"/>
        <v>0</v>
      </c>
      <c r="E96" s="47">
        <v>16011.8</v>
      </c>
      <c r="F96" s="47">
        <v>3841.6</v>
      </c>
      <c r="G96" s="47">
        <v>3841.6</v>
      </c>
      <c r="H96" s="67">
        <f t="shared" si="9"/>
        <v>0.2399230567456501</v>
      </c>
      <c r="I96" s="62">
        <f t="shared" si="10"/>
        <v>1</v>
      </c>
      <c r="J96" s="62">
        <f t="shared" si="22"/>
        <v>0.0036815201412194938</v>
      </c>
      <c r="K96" s="47">
        <v>3601.4</v>
      </c>
      <c r="L96" s="92">
        <f t="shared" si="12"/>
        <v>240.19999999999982</v>
      </c>
      <c r="M96" s="62">
        <f t="shared" si="13"/>
        <v>1.0666962847781418</v>
      </c>
    </row>
    <row r="97" spans="1:13" s="21" customFormat="1" ht="48" customHeight="1">
      <c r="A97" s="35"/>
      <c r="B97" s="95" t="s">
        <v>145</v>
      </c>
      <c r="C97" s="56">
        <v>54.1</v>
      </c>
      <c r="D97" s="66">
        <f t="shared" si="21"/>
        <v>0</v>
      </c>
      <c r="E97" s="47">
        <v>54.1</v>
      </c>
      <c r="F97" s="47">
        <v>0</v>
      </c>
      <c r="G97" s="47">
        <v>0</v>
      </c>
      <c r="H97" s="67">
        <f t="shared" si="9"/>
        <v>0</v>
      </c>
      <c r="I97" s="62"/>
      <c r="J97" s="62">
        <f t="shared" si="22"/>
        <v>0</v>
      </c>
      <c r="K97" s="47">
        <v>1.8</v>
      </c>
      <c r="L97" s="92">
        <f t="shared" si="12"/>
        <v>-1.8</v>
      </c>
      <c r="M97" s="62">
        <f t="shared" si="13"/>
        <v>0</v>
      </c>
    </row>
    <row r="98" spans="1:13" s="21" customFormat="1" ht="13.5">
      <c r="A98" s="35"/>
      <c r="B98" s="95" t="s">
        <v>146</v>
      </c>
      <c r="C98" s="56">
        <v>0</v>
      </c>
      <c r="D98" s="66">
        <f t="shared" si="21"/>
        <v>25</v>
      </c>
      <c r="E98" s="47">
        <v>25</v>
      </c>
      <c r="F98" s="47">
        <v>25</v>
      </c>
      <c r="G98" s="47">
        <v>25</v>
      </c>
      <c r="H98" s="67">
        <f t="shared" si="9"/>
        <v>1</v>
      </c>
      <c r="I98" s="62">
        <f t="shared" si="10"/>
        <v>1</v>
      </c>
      <c r="J98" s="62">
        <f t="shared" si="22"/>
        <v>2.395824748294652E-05</v>
      </c>
      <c r="K98" s="47">
        <v>75</v>
      </c>
      <c r="L98" s="92">
        <f t="shared" si="12"/>
        <v>-50</v>
      </c>
      <c r="M98" s="62">
        <f t="shared" si="13"/>
        <v>0.3333333333333333</v>
      </c>
    </row>
    <row r="99" spans="1:13" s="21" customFormat="1" ht="40.5">
      <c r="A99" s="35"/>
      <c r="B99" s="95" t="s">
        <v>147</v>
      </c>
      <c r="C99" s="56">
        <v>1920.2</v>
      </c>
      <c r="D99" s="66">
        <f t="shared" si="21"/>
        <v>0</v>
      </c>
      <c r="E99" s="47">
        <v>1920.2</v>
      </c>
      <c r="F99" s="47">
        <v>681.7</v>
      </c>
      <c r="G99" s="47">
        <v>681.7</v>
      </c>
      <c r="H99" s="67">
        <f t="shared" si="9"/>
        <v>0.35501510259347985</v>
      </c>
      <c r="I99" s="62">
        <f t="shared" si="10"/>
        <v>1</v>
      </c>
      <c r="J99" s="62">
        <f t="shared" si="22"/>
        <v>0.0006532934923649857</v>
      </c>
      <c r="K99" s="47">
        <v>780.1</v>
      </c>
      <c r="L99" s="92">
        <f t="shared" si="12"/>
        <v>-98.39999999999998</v>
      </c>
      <c r="M99" s="62">
        <f t="shared" si="13"/>
        <v>0.8738623253429048</v>
      </c>
    </row>
    <row r="100" spans="1:13" s="21" customFormat="1" ht="27">
      <c r="A100" s="35"/>
      <c r="B100" s="95" t="s">
        <v>148</v>
      </c>
      <c r="C100" s="56">
        <v>28</v>
      </c>
      <c r="D100" s="66">
        <f t="shared" si="21"/>
        <v>1.1999999999999993</v>
      </c>
      <c r="E100" s="47">
        <v>29.2</v>
      </c>
      <c r="F100" s="47">
        <v>8</v>
      </c>
      <c r="G100" s="47">
        <v>4.5</v>
      </c>
      <c r="H100" s="67">
        <f t="shared" si="9"/>
        <v>0.1541095890410959</v>
      </c>
      <c r="I100" s="62">
        <f t="shared" si="10"/>
        <v>0.5625</v>
      </c>
      <c r="J100" s="62">
        <f t="shared" si="22"/>
        <v>4.312484546930374E-06</v>
      </c>
      <c r="K100" s="47">
        <v>7.6</v>
      </c>
      <c r="L100" s="92">
        <f t="shared" si="12"/>
        <v>-3.0999999999999996</v>
      </c>
      <c r="M100" s="62">
        <f t="shared" si="13"/>
        <v>0.5921052631578948</v>
      </c>
    </row>
    <row r="101" spans="1:13" s="21" customFormat="1" ht="13.5">
      <c r="A101" s="35" t="s">
        <v>119</v>
      </c>
      <c r="B101" s="87" t="s">
        <v>122</v>
      </c>
      <c r="C101" s="56">
        <v>10029</v>
      </c>
      <c r="D101" s="66">
        <f t="shared" si="21"/>
        <v>0</v>
      </c>
      <c r="E101" s="47">
        <v>10029</v>
      </c>
      <c r="F101" s="47">
        <v>2599.4</v>
      </c>
      <c r="G101" s="47">
        <v>2599.4</v>
      </c>
      <c r="H101" s="67">
        <f t="shared" si="9"/>
        <v>0.25918835377405525</v>
      </c>
      <c r="I101" s="62">
        <f t="shared" si="10"/>
        <v>1</v>
      </c>
      <c r="J101" s="62">
        <f t="shared" si="22"/>
        <v>0.0024910827402868474</v>
      </c>
      <c r="K101" s="47">
        <v>2320.7</v>
      </c>
      <c r="L101" s="92">
        <f t="shared" si="12"/>
        <v>278.7000000000003</v>
      </c>
      <c r="M101" s="62">
        <f t="shared" si="13"/>
        <v>1.1200930753651916</v>
      </c>
    </row>
    <row r="102" spans="1:13" s="21" customFormat="1" ht="13.5">
      <c r="A102" s="35" t="s">
        <v>120</v>
      </c>
      <c r="B102" s="87" t="s">
        <v>123</v>
      </c>
      <c r="C102" s="56">
        <v>100051</v>
      </c>
      <c r="D102" s="66">
        <f t="shared" si="21"/>
        <v>25</v>
      </c>
      <c r="E102" s="47">
        <v>100076</v>
      </c>
      <c r="F102" s="47">
        <v>39247.5</v>
      </c>
      <c r="G102" s="47">
        <v>39241.2</v>
      </c>
      <c r="H102" s="67">
        <f aca="true" t="shared" si="23" ref="H102:H122">G102/E102*100%</f>
        <v>0.39211399336504255</v>
      </c>
      <c r="I102" s="62">
        <f aca="true" t="shared" si="24" ref="I102:I122">G102/F102*100%</f>
        <v>0.9998394802216701</v>
      </c>
      <c r="J102" s="62">
        <f t="shared" si="22"/>
        <v>0.037606015245112034</v>
      </c>
      <c r="K102" s="47">
        <v>38547.3</v>
      </c>
      <c r="L102" s="92">
        <f aca="true" t="shared" si="25" ref="L102:L122">G102-K102</f>
        <v>693.8999999999942</v>
      </c>
      <c r="M102" s="62">
        <f>G102/K102</f>
        <v>1.0180012607886932</v>
      </c>
    </row>
    <row r="103" spans="1:13" s="21" customFormat="1" ht="13.5">
      <c r="A103" s="35" t="s">
        <v>121</v>
      </c>
      <c r="B103" s="87" t="s">
        <v>124</v>
      </c>
      <c r="C103" s="56">
        <v>94780.5</v>
      </c>
      <c r="D103" s="66">
        <f t="shared" si="21"/>
        <v>-2186.899999999994</v>
      </c>
      <c r="E103" s="47">
        <v>92593.6</v>
      </c>
      <c r="F103" s="47">
        <v>22004.1</v>
      </c>
      <c r="G103" s="47">
        <v>22000.7</v>
      </c>
      <c r="H103" s="67">
        <f t="shared" si="23"/>
        <v>0.23760497485787355</v>
      </c>
      <c r="I103" s="62">
        <f t="shared" si="24"/>
        <v>0.999845483341741</v>
      </c>
      <c r="J103" s="62">
        <f t="shared" si="22"/>
        <v>0.02108392861592246</v>
      </c>
      <c r="K103" s="47">
        <v>27816.3</v>
      </c>
      <c r="L103" s="92">
        <f t="shared" si="25"/>
        <v>-5815.5999999999985</v>
      </c>
      <c r="M103" s="62">
        <f>G103/K103</f>
        <v>0.7909283405772874</v>
      </c>
    </row>
    <row r="104" spans="1:13" s="21" customFormat="1" ht="13.5">
      <c r="A104" s="30" t="s">
        <v>46</v>
      </c>
      <c r="B104" s="69" t="s">
        <v>51</v>
      </c>
      <c r="C104" s="53">
        <f>C110+C112+C111</f>
        <v>120547.4</v>
      </c>
      <c r="D104" s="53">
        <f>E104-C104</f>
        <v>142707.1</v>
      </c>
      <c r="E104" s="53">
        <f>E110+E112+E111</f>
        <v>263254.5</v>
      </c>
      <c r="F104" s="53">
        <f>F110+F112+F111</f>
        <v>101775.79999999999</v>
      </c>
      <c r="G104" s="53">
        <f>G110+G112+G111</f>
        <v>101775.79999999999</v>
      </c>
      <c r="H104" s="64">
        <f t="shared" si="23"/>
        <v>0.386606116894488</v>
      </c>
      <c r="I104" s="65">
        <f t="shared" si="24"/>
        <v>1</v>
      </c>
      <c r="J104" s="65">
        <f t="shared" si="22"/>
        <v>0.09753479216699472</v>
      </c>
      <c r="K104" s="53">
        <f>K110+K112+K111</f>
        <v>33794.6</v>
      </c>
      <c r="L104" s="91">
        <f t="shared" si="25"/>
        <v>67981.19999999998</v>
      </c>
      <c r="M104" s="60">
        <f>G104/K104</f>
        <v>3.011599486308463</v>
      </c>
    </row>
    <row r="105" spans="1:13" s="21" customFormat="1" ht="13.5">
      <c r="A105" s="35"/>
      <c r="B105" s="18" t="s">
        <v>133</v>
      </c>
      <c r="C105" s="56"/>
      <c r="D105" s="66"/>
      <c r="E105" s="56"/>
      <c r="F105" s="56"/>
      <c r="G105" s="56"/>
      <c r="H105" s="67"/>
      <c r="I105" s="62"/>
      <c r="J105" s="62"/>
      <c r="K105" s="56"/>
      <c r="L105" s="92"/>
      <c r="M105" s="62"/>
    </row>
    <row r="106" spans="1:14" s="21" customFormat="1" ht="13.5">
      <c r="A106" s="35"/>
      <c r="B106" s="95" t="s">
        <v>139</v>
      </c>
      <c r="C106" s="56">
        <v>109579.9</v>
      </c>
      <c r="D106" s="66">
        <f aca="true" t="shared" si="26" ref="D106:D113">E106-C106</f>
        <v>-123</v>
      </c>
      <c r="E106" s="47">
        <v>109456.9</v>
      </c>
      <c r="F106" s="47">
        <v>22312.6</v>
      </c>
      <c r="G106" s="47">
        <v>22312.6</v>
      </c>
      <c r="H106" s="67">
        <f t="shared" si="23"/>
        <v>0.20384827269911718</v>
      </c>
      <c r="I106" s="62">
        <f t="shared" si="24"/>
        <v>1</v>
      </c>
      <c r="J106" s="62">
        <f>G106/$G$122</f>
        <v>0.0213828317115197</v>
      </c>
      <c r="K106" s="47">
        <v>27888.8</v>
      </c>
      <c r="L106" s="92">
        <f t="shared" si="25"/>
        <v>-5576.200000000001</v>
      </c>
      <c r="M106" s="62">
        <f aca="true" t="shared" si="27" ref="M106:M112">G106/K106</f>
        <v>0.8000559364332634</v>
      </c>
      <c r="N106" s="21" t="s">
        <v>163</v>
      </c>
    </row>
    <row r="107" spans="1:14" s="21" customFormat="1" ht="13.5">
      <c r="A107" s="35"/>
      <c r="B107" s="96" t="s">
        <v>152</v>
      </c>
      <c r="C107" s="56">
        <v>9673.8</v>
      </c>
      <c r="D107" s="66">
        <f t="shared" si="26"/>
        <v>2600</v>
      </c>
      <c r="E107" s="47">
        <v>12273.8</v>
      </c>
      <c r="F107" s="47">
        <v>7177.8</v>
      </c>
      <c r="G107" s="47">
        <v>7177.8</v>
      </c>
      <c r="H107" s="67">
        <f t="shared" si="23"/>
        <v>0.5848066613436752</v>
      </c>
      <c r="I107" s="62">
        <f t="shared" si="24"/>
        <v>1</v>
      </c>
      <c r="J107" s="62">
        <f>G107/$G$122</f>
        <v>0.0068787003513237415</v>
      </c>
      <c r="K107" s="47">
        <v>5238.5</v>
      </c>
      <c r="L107" s="92">
        <f t="shared" si="25"/>
        <v>1939.3000000000002</v>
      </c>
      <c r="M107" s="62">
        <f t="shared" si="27"/>
        <v>1.3702013935286819</v>
      </c>
      <c r="N107" s="21" t="s">
        <v>164</v>
      </c>
    </row>
    <row r="108" spans="1:14" s="21" customFormat="1" ht="27">
      <c r="A108" s="35"/>
      <c r="B108" s="88" t="s">
        <v>162</v>
      </c>
      <c r="C108" s="56">
        <v>48</v>
      </c>
      <c r="D108" s="66">
        <f t="shared" si="26"/>
        <v>54</v>
      </c>
      <c r="E108" s="47">
        <v>102</v>
      </c>
      <c r="F108" s="47">
        <v>0</v>
      </c>
      <c r="G108" s="47">
        <v>0</v>
      </c>
      <c r="H108" s="67">
        <f>G108/E108*100%</f>
        <v>0</v>
      </c>
      <c r="I108" s="62"/>
      <c r="J108" s="62">
        <f>G108/$G$122</f>
        <v>0</v>
      </c>
      <c r="K108" s="47">
        <v>0</v>
      </c>
      <c r="L108" s="92">
        <f t="shared" si="25"/>
        <v>0</v>
      </c>
      <c r="M108" s="62"/>
      <c r="N108" s="21" t="s">
        <v>165</v>
      </c>
    </row>
    <row r="109" spans="1:14" s="21" customFormat="1" ht="13.5">
      <c r="A109" s="35"/>
      <c r="B109" s="96" t="s">
        <v>174</v>
      </c>
      <c r="C109" s="56">
        <v>0</v>
      </c>
      <c r="D109" s="66">
        <f t="shared" si="26"/>
        <v>140027.1</v>
      </c>
      <c r="E109" s="47">
        <v>140027.1</v>
      </c>
      <c r="F109" s="47">
        <v>72166.7</v>
      </c>
      <c r="G109" s="47">
        <v>72166.7</v>
      </c>
      <c r="H109" s="67">
        <f>G109/E109*100%</f>
        <v>0.5153766663738661</v>
      </c>
      <c r="I109" s="62">
        <f>G109/F109*100%</f>
        <v>1</v>
      </c>
      <c r="J109" s="62">
        <f>G109/$G$122</f>
        <v>0.06915950634510226</v>
      </c>
      <c r="K109" s="47">
        <v>0</v>
      </c>
      <c r="L109" s="92">
        <f>G109-K109</f>
        <v>72166.7</v>
      </c>
      <c r="M109" s="62"/>
      <c r="N109" s="21" t="s">
        <v>176</v>
      </c>
    </row>
    <row r="110" spans="1:13" s="21" customFormat="1" ht="13.5">
      <c r="A110" s="35" t="s">
        <v>137</v>
      </c>
      <c r="B110" s="44" t="s">
        <v>138</v>
      </c>
      <c r="C110" s="56">
        <v>110370</v>
      </c>
      <c r="D110" s="66">
        <f t="shared" si="26"/>
        <v>2599.699999999997</v>
      </c>
      <c r="E110" s="47">
        <v>112969.7</v>
      </c>
      <c r="F110" s="47">
        <v>27227.5</v>
      </c>
      <c r="G110" s="47">
        <v>27227.5</v>
      </c>
      <c r="H110" s="67">
        <f t="shared" si="23"/>
        <v>0.24101595383540897</v>
      </c>
      <c r="I110" s="62">
        <f t="shared" si="24"/>
        <v>1</v>
      </c>
      <c r="J110" s="62">
        <f>G110/$G$122</f>
        <v>0.026092927333677053</v>
      </c>
      <c r="K110" s="47">
        <v>31513</v>
      </c>
      <c r="L110" s="92">
        <f t="shared" si="25"/>
        <v>-4285.5</v>
      </c>
      <c r="M110" s="62">
        <f t="shared" si="27"/>
        <v>0.8640085044267445</v>
      </c>
    </row>
    <row r="111" spans="1:13" s="21" customFormat="1" ht="13.5">
      <c r="A111" s="35" t="s">
        <v>153</v>
      </c>
      <c r="B111" s="44" t="s">
        <v>154</v>
      </c>
      <c r="C111" s="56">
        <v>0</v>
      </c>
      <c r="D111" s="66">
        <f t="shared" si="26"/>
        <v>140107.1</v>
      </c>
      <c r="E111" s="47">
        <v>140107.1</v>
      </c>
      <c r="F111" s="47">
        <v>72166.7</v>
      </c>
      <c r="G111" s="47">
        <v>72166.7</v>
      </c>
      <c r="H111" s="67">
        <f>G111/E111*100%</f>
        <v>0.5150823905426634</v>
      </c>
      <c r="I111" s="62">
        <f t="shared" si="24"/>
        <v>1</v>
      </c>
      <c r="J111" s="62">
        <f>G111/$G$122</f>
        <v>0.06915950634510226</v>
      </c>
      <c r="K111" s="47">
        <v>0</v>
      </c>
      <c r="L111" s="92">
        <f>G111-K111</f>
        <v>72166.7</v>
      </c>
      <c r="M111" s="62"/>
    </row>
    <row r="112" spans="1:13" s="21" customFormat="1" ht="13.5">
      <c r="A112" s="35" t="s">
        <v>125</v>
      </c>
      <c r="B112" s="44" t="s">
        <v>126</v>
      </c>
      <c r="C112" s="56">
        <v>10177.4</v>
      </c>
      <c r="D112" s="66">
        <f t="shared" si="26"/>
        <v>0.3000000000010914</v>
      </c>
      <c r="E112" s="56">
        <v>10177.7</v>
      </c>
      <c r="F112" s="56">
        <v>2381.6</v>
      </c>
      <c r="G112" s="56">
        <v>2381.6</v>
      </c>
      <c r="H112" s="67">
        <f t="shared" si="23"/>
        <v>0.23400178822327242</v>
      </c>
      <c r="I112" s="62">
        <f t="shared" si="24"/>
        <v>1</v>
      </c>
      <c r="J112" s="62">
        <f>G112/$G$122</f>
        <v>0.0022823584882154173</v>
      </c>
      <c r="K112" s="56">
        <v>2281.6</v>
      </c>
      <c r="L112" s="92">
        <f t="shared" si="25"/>
        <v>100</v>
      </c>
      <c r="M112" s="62">
        <f t="shared" si="27"/>
        <v>1.04382889200561</v>
      </c>
    </row>
    <row r="113" spans="1:13" s="9" customFormat="1" ht="13.5">
      <c r="A113" s="30" t="s">
        <v>52</v>
      </c>
      <c r="B113" s="69" t="s">
        <v>53</v>
      </c>
      <c r="C113" s="53">
        <f>C115</f>
        <v>606</v>
      </c>
      <c r="D113" s="53">
        <f t="shared" si="26"/>
        <v>0</v>
      </c>
      <c r="E113" s="53">
        <f>E115</f>
        <v>606</v>
      </c>
      <c r="F113" s="53">
        <f>F115</f>
        <v>0</v>
      </c>
      <c r="G113" s="53">
        <f>G115</f>
        <v>0</v>
      </c>
      <c r="H113" s="64">
        <f t="shared" si="23"/>
        <v>0</v>
      </c>
      <c r="I113" s="62"/>
      <c r="J113" s="65">
        <f>G113/$G$122</f>
        <v>0</v>
      </c>
      <c r="K113" s="53">
        <f>K115</f>
        <v>0</v>
      </c>
      <c r="L113" s="91">
        <f t="shared" si="25"/>
        <v>0</v>
      </c>
      <c r="M113" s="65"/>
    </row>
    <row r="114" spans="1:13" s="21" customFormat="1" ht="13.5">
      <c r="A114" s="35"/>
      <c r="B114" s="18" t="s">
        <v>133</v>
      </c>
      <c r="C114" s="56"/>
      <c r="D114" s="66"/>
      <c r="E114" s="56"/>
      <c r="F114" s="56"/>
      <c r="G114" s="56"/>
      <c r="H114" s="67"/>
      <c r="I114" s="62"/>
      <c r="J114" s="62"/>
      <c r="K114" s="56"/>
      <c r="L114" s="92"/>
      <c r="M114" s="62"/>
    </row>
    <row r="115" spans="1:13" s="9" customFormat="1" ht="13.5">
      <c r="A115" s="35" t="s">
        <v>127</v>
      </c>
      <c r="B115" s="44" t="s">
        <v>130</v>
      </c>
      <c r="C115" s="56">
        <v>606</v>
      </c>
      <c r="D115" s="94">
        <f>E115-C115</f>
        <v>0</v>
      </c>
      <c r="E115" s="56">
        <v>606</v>
      </c>
      <c r="F115" s="56">
        <v>0</v>
      </c>
      <c r="G115" s="56">
        <v>0</v>
      </c>
      <c r="H115" s="67">
        <f t="shared" si="23"/>
        <v>0</v>
      </c>
      <c r="I115" s="62"/>
      <c r="J115" s="62">
        <f>G115/$G$122</f>
        <v>0</v>
      </c>
      <c r="K115" s="56">
        <v>0</v>
      </c>
      <c r="L115" s="92">
        <f t="shared" si="25"/>
        <v>0</v>
      </c>
      <c r="M115" s="60"/>
    </row>
    <row r="116" spans="1:13" s="9" customFormat="1" ht="27">
      <c r="A116" s="30" t="s">
        <v>54</v>
      </c>
      <c r="B116" s="29" t="s">
        <v>55</v>
      </c>
      <c r="C116" s="53">
        <f>C118</f>
        <v>55600</v>
      </c>
      <c r="D116" s="53">
        <f>E116-C116</f>
        <v>0</v>
      </c>
      <c r="E116" s="53">
        <f>E118</f>
        <v>55600</v>
      </c>
      <c r="F116" s="53">
        <f>F118</f>
        <v>13242.8</v>
      </c>
      <c r="G116" s="53">
        <f>G118</f>
        <v>13242.8</v>
      </c>
      <c r="H116" s="64">
        <f t="shared" si="23"/>
        <v>0.2381798561151079</v>
      </c>
      <c r="I116" s="65">
        <f t="shared" si="24"/>
        <v>1</v>
      </c>
      <c r="J116" s="65">
        <f>G116/$G$122</f>
        <v>0.012690971190686566</v>
      </c>
      <c r="K116" s="53">
        <f>K118</f>
        <v>19768</v>
      </c>
      <c r="L116" s="91">
        <f t="shared" si="25"/>
        <v>-6525.200000000001</v>
      </c>
      <c r="M116" s="60">
        <f>G116/K116</f>
        <v>0.6699109672197491</v>
      </c>
    </row>
    <row r="117" spans="1:13" s="21" customFormat="1" ht="13.5">
      <c r="A117" s="35"/>
      <c r="B117" s="18" t="s">
        <v>133</v>
      </c>
      <c r="C117" s="56"/>
      <c r="D117" s="66"/>
      <c r="E117" s="56"/>
      <c r="F117" s="56"/>
      <c r="G117" s="56"/>
      <c r="H117" s="67"/>
      <c r="I117" s="62"/>
      <c r="J117" s="62"/>
      <c r="K117" s="56"/>
      <c r="L117" s="92"/>
      <c r="M117" s="62"/>
    </row>
    <row r="118" spans="1:13" s="9" customFormat="1" ht="14.25" customHeight="1">
      <c r="A118" s="35" t="s">
        <v>128</v>
      </c>
      <c r="B118" s="44" t="s">
        <v>131</v>
      </c>
      <c r="C118" s="56">
        <v>55600</v>
      </c>
      <c r="D118" s="94">
        <f>E118-C118</f>
        <v>0</v>
      </c>
      <c r="E118" s="56">
        <v>55600</v>
      </c>
      <c r="F118" s="56">
        <v>13242.8</v>
      </c>
      <c r="G118" s="56">
        <v>13242.8</v>
      </c>
      <c r="H118" s="67">
        <f t="shared" si="23"/>
        <v>0.2381798561151079</v>
      </c>
      <c r="I118" s="62">
        <f t="shared" si="24"/>
        <v>1</v>
      </c>
      <c r="J118" s="62">
        <f>G118/$G$122</f>
        <v>0.012690971190686566</v>
      </c>
      <c r="K118" s="56">
        <v>19768</v>
      </c>
      <c r="L118" s="92">
        <f t="shared" si="25"/>
        <v>-6525.200000000001</v>
      </c>
      <c r="M118" s="62">
        <f>G118/K118</f>
        <v>0.6699109672197491</v>
      </c>
    </row>
    <row r="119" spans="1:13" s="21" customFormat="1" ht="40.5">
      <c r="A119" s="30" t="s">
        <v>50</v>
      </c>
      <c r="B119" s="42" t="s">
        <v>169</v>
      </c>
      <c r="C119" s="48">
        <f>C121</f>
        <v>21982.8</v>
      </c>
      <c r="D119" s="53">
        <f>E119-C119</f>
        <v>0</v>
      </c>
      <c r="E119" s="48">
        <f>E121</f>
        <v>21982.8</v>
      </c>
      <c r="F119" s="48">
        <f>F121</f>
        <v>4445.7</v>
      </c>
      <c r="G119" s="48">
        <f>G121</f>
        <v>4445.7</v>
      </c>
      <c r="H119" s="64">
        <f t="shared" si="23"/>
        <v>0.20223538402751243</v>
      </c>
      <c r="I119" s="65">
        <f t="shared" si="24"/>
        <v>1</v>
      </c>
      <c r="J119" s="65">
        <f>G119/$G$122</f>
        <v>0.004260447233397414</v>
      </c>
      <c r="K119" s="48">
        <f>K121</f>
        <v>4953.3</v>
      </c>
      <c r="L119" s="91">
        <f t="shared" si="25"/>
        <v>-507.60000000000036</v>
      </c>
      <c r="M119" s="60">
        <f>G119/K119</f>
        <v>0.897522863545515</v>
      </c>
    </row>
    <row r="120" spans="1:13" s="21" customFormat="1" ht="13.5">
      <c r="A120" s="35"/>
      <c r="B120" s="18" t="s">
        <v>133</v>
      </c>
      <c r="C120" s="56"/>
      <c r="D120" s="66"/>
      <c r="E120" s="56"/>
      <c r="F120" s="56"/>
      <c r="G120" s="56"/>
      <c r="H120" s="67"/>
      <c r="I120" s="62"/>
      <c r="J120" s="62"/>
      <c r="K120" s="56"/>
      <c r="L120" s="92"/>
      <c r="M120" s="62"/>
    </row>
    <row r="121" spans="1:13" s="21" customFormat="1" ht="27">
      <c r="A121" s="35" t="s">
        <v>129</v>
      </c>
      <c r="B121" s="44" t="s">
        <v>132</v>
      </c>
      <c r="C121" s="56">
        <v>21982.8</v>
      </c>
      <c r="D121" s="94">
        <f>E121-C121</f>
        <v>0</v>
      </c>
      <c r="E121" s="56">
        <v>21982.8</v>
      </c>
      <c r="F121" s="56">
        <v>4445.7</v>
      </c>
      <c r="G121" s="56">
        <v>4445.7</v>
      </c>
      <c r="H121" s="67">
        <f t="shared" si="23"/>
        <v>0.20223538402751243</v>
      </c>
      <c r="I121" s="62">
        <f t="shared" si="24"/>
        <v>1</v>
      </c>
      <c r="J121" s="62">
        <f>G121/$G$122</f>
        <v>0.004260447233397414</v>
      </c>
      <c r="K121" s="56">
        <v>4953.3</v>
      </c>
      <c r="L121" s="92">
        <f t="shared" si="25"/>
        <v>-507.60000000000036</v>
      </c>
      <c r="M121" s="62">
        <f>G121/K121</f>
        <v>0.897522863545515</v>
      </c>
    </row>
    <row r="122" spans="1:13" s="1" customFormat="1" ht="13.5">
      <c r="A122" s="31"/>
      <c r="B122" s="19" t="s">
        <v>6</v>
      </c>
      <c r="C122" s="48">
        <f>SUM(C41+C52+C61+C71+C83+C91+C104+C113+C116+C119)</f>
        <v>5097926</v>
      </c>
      <c r="D122" s="48">
        <f>SUM(D41+D52+D61+D71+D83+D91+D104+D113+D116+D119)</f>
        <v>209631.9999999993</v>
      </c>
      <c r="E122" s="48">
        <f>SUM(E41+E52+E61+E71+E83+E91+E104+E113+E116+E119)</f>
        <v>5307557.999999999</v>
      </c>
      <c r="F122" s="48">
        <f>SUM(F41+F52+F61+F71+F83+F91+F104+F113+F116+F119)</f>
        <v>1052591.5999999999</v>
      </c>
      <c r="G122" s="48">
        <f>SUM(G41+G52+G61+G71+G83+G91+G104+G113+G116+G119)</f>
        <v>1043482</v>
      </c>
      <c r="H122" s="71">
        <f t="shared" si="23"/>
        <v>0.19660303288254224</v>
      </c>
      <c r="I122" s="71">
        <f t="shared" si="24"/>
        <v>0.9913455513040387</v>
      </c>
      <c r="J122" s="71">
        <f>G122/$G$122</f>
        <v>1</v>
      </c>
      <c r="K122" s="48">
        <f>SUM(K41+K52+K61+K71+K83+K91+K104+K113+K116+K119)</f>
        <v>850435.6000000002</v>
      </c>
      <c r="L122" s="91">
        <f t="shared" si="25"/>
        <v>193046.3999999998</v>
      </c>
      <c r="M122" s="60">
        <f>G122/K122</f>
        <v>1.2269970824363416</v>
      </c>
    </row>
    <row r="123" spans="1:13" ht="27">
      <c r="A123" s="34"/>
      <c r="B123" s="3" t="s">
        <v>14</v>
      </c>
      <c r="C123" s="53">
        <f>C38-C122</f>
        <v>0</v>
      </c>
      <c r="D123" s="53"/>
      <c r="E123" s="57">
        <f>E38-E122</f>
        <v>107148.10000000056</v>
      </c>
      <c r="F123" s="53">
        <f>F38-F122</f>
        <v>-6800.199999999953</v>
      </c>
      <c r="G123" s="53">
        <f>G38-G122</f>
        <v>-22198.200000000186</v>
      </c>
      <c r="H123" s="68"/>
      <c r="I123" s="65"/>
      <c r="J123" s="65"/>
      <c r="K123" s="53">
        <f>K38-K122</f>
        <v>18451.099999999744</v>
      </c>
      <c r="L123" s="91"/>
      <c r="M123" s="65"/>
    </row>
    <row r="124" spans="1:13" ht="13.5">
      <c r="A124" s="34"/>
      <c r="B124" s="29" t="s">
        <v>80</v>
      </c>
      <c r="C124" s="57">
        <f>0-C123</f>
        <v>0</v>
      </c>
      <c r="D124" s="57"/>
      <c r="E124" s="57">
        <f>0-E123</f>
        <v>-107148.10000000056</v>
      </c>
      <c r="F124" s="57">
        <f>0-F123</f>
        <v>6800.199999999953</v>
      </c>
      <c r="G124" s="57">
        <f>0-G123</f>
        <v>22198.200000000186</v>
      </c>
      <c r="H124" s="57"/>
      <c r="I124" s="78"/>
      <c r="J124" s="78"/>
      <c r="K124" s="57">
        <f>0-K123</f>
        <v>-18451.099999999744</v>
      </c>
      <c r="L124" s="91"/>
      <c r="M124" s="78"/>
    </row>
    <row r="125" ht="13.5">
      <c r="B125" s="12"/>
    </row>
    <row r="126" spans="1:10" ht="13.5">
      <c r="A126" s="2"/>
      <c r="B126" s="1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1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1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1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1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12"/>
      <c r="C131" s="2"/>
      <c r="D131" s="2"/>
      <c r="E131" s="2"/>
      <c r="F131" s="2"/>
      <c r="G131" s="2"/>
      <c r="H131" s="2"/>
      <c r="I131" s="2"/>
      <c r="J131" s="2"/>
    </row>
  </sheetData>
  <sheetProtection/>
  <mergeCells count="2">
    <mergeCell ref="B2:J2"/>
    <mergeCell ref="A1:M1"/>
  </mergeCells>
  <printOptions/>
  <pageMargins left="0.6299212598425197" right="0.1968503937007874" top="0.2362204724409449" bottom="0.2755905511811024" header="0.15748031496062992" footer="0.15748031496062992"/>
  <pageSetup blackAndWhite="1" fitToHeight="2" fitToWidth="1" horizontalDpi="600" verticalDpi="600" orientation="portrait" paperSize="9" scale="58" r:id="rId1"/>
  <headerFooter alignWithMargins="0">
    <oddFooter>&amp;R&amp;"Arial Narrow,обычный"&amp;8Лист &amp;P из &amp;N</oddFooter>
  </headerFooter>
  <rowBreaks count="6" manualBreakCount="6">
    <brk id="61" max="12" man="1"/>
    <brk id="62" max="12" man="1"/>
    <brk id="65" max="12" man="1"/>
    <brk id="66" max="12" man="1"/>
    <brk id="124" max="12" man="1"/>
    <brk id="1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Пользователь Windows</cp:lastModifiedBy>
  <cp:lastPrinted>2021-04-23T10:03:11Z</cp:lastPrinted>
  <dcterms:created xsi:type="dcterms:W3CDTF">1998-04-06T06:06:47Z</dcterms:created>
  <dcterms:modified xsi:type="dcterms:W3CDTF">2021-04-23T10:07:19Z</dcterms:modified>
  <cp:category/>
  <cp:version/>
  <cp:contentType/>
  <cp:contentStatus/>
</cp:coreProperties>
</file>