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7965" windowHeight="5100" activeTab="0"/>
  </bookViews>
  <sheets>
    <sheet name="Анализ бюджета" sheetId="1" r:id="rId1"/>
  </sheets>
  <definedNames>
    <definedName name="Z_0498365E_2B72_45F1_A78A_EDD8D8022D19_.wvu.FilterData" localSheetId="0" hidden="1">'Анализ бюджета'!$A$4:$M$133</definedName>
    <definedName name="Z_0EF31BCF_CB0E_4109_97F2_6578EDF7ABB4_.wvu.PrintArea" localSheetId="0" hidden="1">'Анализ бюджета'!$A$1:$M$133</definedName>
    <definedName name="Z_0EF31BCF_CB0E_4109_97F2_6578EDF7ABB4_.wvu.PrintTitles" localSheetId="0" hidden="1">'Анализ бюджета'!$4:$4</definedName>
    <definedName name="Z_10971261_6A6B_11D7_802E_0050224027E0_.wvu.PrintArea" localSheetId="0" hidden="1">'Анализ бюджета'!$B$1:$J$132</definedName>
    <definedName name="Z_10971261_6A6B_11D7_802E_0050224027E0_.wvu.PrintTitles" localSheetId="0" hidden="1">'Анализ бюджета'!#REF!</definedName>
    <definedName name="Z_14012921_CBF7_11D7_980F_000102998381_.wvu.PrintTitles" localSheetId="0" hidden="1">'Анализ бюджета'!#REF!</definedName>
    <definedName name="Z_14B9A1CF_2355_4181_A84E_C897271F378C_.wvu.PrintArea" localSheetId="0" hidden="1">'Анализ бюджета'!$A$1:$J$133</definedName>
    <definedName name="Z_14B9A1CF_2355_4181_A84E_C897271F378C_.wvu.Rows" localSheetId="0" hidden="1">'Анализ бюджета'!#REF!</definedName>
    <definedName name="Z_163C634D_AF3F_4153_A01D_388D45ACC9F2_.wvu.PrintArea" localSheetId="0" hidden="1">'Анализ бюджета'!$A$1:$M$133</definedName>
    <definedName name="Z_163C634D_AF3F_4153_A01D_388D45ACC9F2_.wvu.PrintTitles" localSheetId="0" hidden="1">'Анализ бюджета'!$4:$4</definedName>
    <definedName name="Z_163C634D_AF3F_4153_A01D_388D45ACC9F2_.wvu.Rows" localSheetId="0" hidden="1">'Анализ бюджета'!$21:$21</definedName>
    <definedName name="Z_20753523_3AB2_4F8F_991D_2F27FD377851_.wvu.PrintArea" localSheetId="0" hidden="1">'Анализ бюджета'!$A$1:$M$133</definedName>
    <definedName name="Z_20753523_3AB2_4F8F_991D_2F27FD377851_.wvu.PrintTitles" localSheetId="0" hidden="1">'Анализ бюджета'!$4:$4</definedName>
    <definedName name="Z_20753523_3AB2_4F8F_991D_2F27FD377851_.wvu.Rows" localSheetId="0" hidden="1">'Анализ бюджета'!$21:$21</definedName>
    <definedName name="Z_37B80B77_A035_4B76_A767_A0834D7D5428_.wvu.PrintArea" localSheetId="0" hidden="1">'Анализ бюджета'!$A$1:$M$133</definedName>
    <definedName name="Z_37B80B77_A035_4B76_A767_A0834D7D5428_.wvu.PrintTitles" localSheetId="0" hidden="1">'Анализ бюджета'!$4:$4</definedName>
    <definedName name="Z_3ED12920_DEEF_4328_BD81_3B18503D048C_.wvu.PrintArea" localSheetId="0" hidden="1">'Анализ бюджета'!$A$1:$M$133</definedName>
    <definedName name="Z_3ED12920_DEEF_4328_BD81_3B18503D048C_.wvu.PrintTitles" localSheetId="0" hidden="1">'Анализ бюджета'!$4:$4</definedName>
    <definedName name="Z_4F278C51_CC0C_4908_B19B_FD853FE30C23_.wvu.PrintArea" localSheetId="0" hidden="1">'Анализ бюджета'!$B$1:$J$132</definedName>
    <definedName name="Z_4F278C51_CC0C_4908_B19B_FD853FE30C23_.wvu.PrintTitles" localSheetId="0" hidden="1">'Анализ бюджета'!#REF!</definedName>
    <definedName name="Z_4F278C51_CC0C_4908_B19B_FD853FE30C23_.wvu.Rows" localSheetId="0" hidden="1">'Анализ бюджета'!#REF!,'Анализ бюджета'!#REF!,'Анализ бюджета'!#REF!</definedName>
    <definedName name="Z_5A859CCC_6582_4102_AE96_B1FD749B3222_.wvu.PrintArea" localSheetId="0" hidden="1">'Анализ бюджета'!$A$1:$J$133</definedName>
    <definedName name="Z_5A859CCC_6582_4102_AE96_B1FD749B3222_.wvu.PrintTitles" localSheetId="0" hidden="1">'Анализ бюджета'!#REF!</definedName>
    <definedName name="Z_5A859CCC_6582_4102_AE96_B1FD749B3222_.wvu.Rows" localSheetId="0" hidden="1">'Анализ бюджета'!#REF!,'Анализ бюджета'!#REF!</definedName>
    <definedName name="Z_706DDEEC_E281_46F3_8564_6F99CED20295_.wvu.FilterData" localSheetId="0" hidden="1">'Анализ бюджета'!$A$4:$M$133</definedName>
    <definedName name="Z_706DDEEC_E281_46F3_8564_6F99CED20295_.wvu.PrintArea" localSheetId="0" hidden="1">'Анализ бюджета'!$A$1:$M$133</definedName>
    <definedName name="Z_706DDEEC_E281_46F3_8564_6F99CED20295_.wvu.PrintTitles" localSheetId="0" hidden="1">'Анализ бюджета'!$4:$4</definedName>
    <definedName name="Z_735893B7_5E6F_4E87_8F79_7422E435EC59_.wvu.PrintArea" localSheetId="0" hidden="1">'Анализ бюджета'!$B$1:$J$132</definedName>
    <definedName name="Z_88FCA060_646D_11D8_9232_00C0268CB387_.wvu.Rows" localSheetId="0" hidden="1">'Анализ бюджета'!$31:$31</definedName>
    <definedName name="Z_8F58F720_5478_11D7_8E43_00002120D636_.wvu.PrintArea" localSheetId="0" hidden="1">'Анализ бюджета'!$B$2:$J$40</definedName>
    <definedName name="Z_8F58F720_5478_11D7_8E43_00002120D636_.wvu.PrintTitles" localSheetId="0" hidden="1">'Анализ бюджета'!#REF!</definedName>
    <definedName name="Z_924B2E81_A4C8_47EB_8769_9E552CB60B8B_.wvu.FilterData" localSheetId="0" hidden="1">'Анализ бюджета'!$A$4:$M$133</definedName>
    <definedName name="Z_924B2E81_A4C8_47EB_8769_9E552CB60B8B_.wvu.PrintArea" localSheetId="0" hidden="1">'Анализ бюджета'!$A$1:$M$133</definedName>
    <definedName name="Z_924B2E81_A4C8_47EB_8769_9E552CB60B8B_.wvu.PrintTitles" localSheetId="0" hidden="1">'Анализ бюджета'!$4:$4</definedName>
    <definedName name="Z_92DADDC1_9BFC_11D7_B114_000102998381_.wvu.PrintTitles" localSheetId="0" hidden="1">'Анализ бюджета'!#REF!</definedName>
    <definedName name="Z_93A5896D_44A6_48D3_8248_648BE14A0BE7_.wvu.FilterData" localSheetId="0" hidden="1">'Анализ бюджета'!$A$4:$M$133</definedName>
    <definedName name="Z_97B5DCE1_CCA4_11D7_B6CC_0007E980B7D4_.wvu.PrintArea" localSheetId="0" hidden="1">'Анализ бюджета'!$B$1:$J$132</definedName>
    <definedName name="Z_97B5DCE1_CCA4_11D7_B6CC_0007E980B7D4_.wvu.Rows" localSheetId="0" hidden="1">'Анализ бюджета'!#REF!,'Анализ бюджета'!$31:$31</definedName>
    <definedName name="Z_A3331C67_8A36_4D51_83F9_2D71D6F5E7BA_.wvu.PrintArea" localSheetId="0" hidden="1">'Анализ бюджета'!$B$1:$J$132</definedName>
    <definedName name="Z_AE4F8834_9834_4486_A1C0_FEF04E11EC4A_.wvu.PrintTitles" localSheetId="0" hidden="1">'Анализ бюджета'!#REF!</definedName>
    <definedName name="Z_B0C63354_C39E_4697_B077_F68D4BA3474A_.wvu.PrintTitles" localSheetId="0" hidden="1">'Анализ бюджета'!#REF!</definedName>
    <definedName name="Z_CD228F81_555E_11D7_A5BE_0050BF58DBA5_.wvu.PrintTitles" localSheetId="0" hidden="1">'Анализ бюджета'!#REF!</definedName>
    <definedName name="Z_CFB674C1_F40C_43C9_AC2B_719C7269531B_.wvu.PrintArea" localSheetId="0" hidden="1">'Анализ бюджета'!$B$1:$J$132</definedName>
    <definedName name="Z_CFB674C1_F40C_43C9_AC2B_719C7269531B_.wvu.PrintTitles" localSheetId="0" hidden="1">'Анализ бюджета'!#REF!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467516B_79C5_4C0A_A5E2_1E73FB77BFFC_.wvu.PrintArea" localSheetId="0" hidden="1">'Анализ бюджета'!$B$1:$J$132</definedName>
    <definedName name="Z_D8CBB260_8D05_11D7_88E1_00C0268016AF_.wvu.PrintTitles" localSheetId="0" hidden="1">'Анализ бюджета'!#REF!</definedName>
    <definedName name="Z_DCFE9E60_5475_11D7_802E_0050224027E0_.wvu.PrintTitles" localSheetId="0" hidden="1">'Анализ бюджета'!#REF!</definedName>
    <definedName name="Z_E64E5F61_FD5E_11DA_AA5B_0004761D6C8E_.wvu.PrintArea" localSheetId="0" hidden="1">'Анализ бюджета'!$B$1:$J$132</definedName>
    <definedName name="Z_E64E5F61_FD5E_11DA_AA5B_0004761D6C8E_.wvu.PrintTitles" localSheetId="0" hidden="1">'Анализ бюджета'!#REF!</definedName>
    <definedName name="Z_FAF5CD8F_FBE8_41F5_9F6E_47B7733AB103_.wvu.PrintArea" localSheetId="0" hidden="1">'Анализ бюджета'!$A$1:$M$133</definedName>
    <definedName name="Z_FAF5CD8F_FBE8_41F5_9F6E_47B7733AB103_.wvu.PrintTitles" localSheetId="0" hidden="1">'Анализ бюджета'!$4:$4</definedName>
    <definedName name="Z_FAF5CD8F_FBE8_41F5_9F6E_47B7733AB103_.wvu.Rows" localSheetId="0" hidden="1">'Анализ бюджета'!$21:$21</definedName>
    <definedName name="_xlnm.Print_Titles" localSheetId="0">'Анализ бюджета'!$4:$4</definedName>
    <definedName name="ИТОГО_доходов">'Анализ бюджета'!$G$39</definedName>
    <definedName name="ИТОГО_расходов">'Анализ бюджета'!$H$131</definedName>
    <definedName name="_xlnm.Print_Area" localSheetId="0">'Анализ бюджета'!$A$1:$M$133</definedName>
  </definedNames>
  <calcPr fullCalcOnLoad="1"/>
</workbook>
</file>

<file path=xl/sharedStrings.xml><?xml version="1.0" encoding="utf-8"?>
<sst xmlns="http://schemas.openxmlformats.org/spreadsheetml/2006/main" count="229" uniqueCount="196">
  <si>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</si>
  <si>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</si>
  <si>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</si>
  <si>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БЕЗВОЗМЕЗДНЫЕ ПОСТУПЛЕНИЯ </t>
  </si>
  <si>
    <t>ПРОЧИЕ НЕНАЛОГОВЫЕ ДОХОДЫ</t>
  </si>
  <si>
    <t>ВСЕГО ДОХОДОВ</t>
  </si>
  <si>
    <t xml:space="preserve">ВСЕГО РАСХОДОВ </t>
  </si>
  <si>
    <t>НАЛОГОВЫЕ ДОХОДЫ</t>
  </si>
  <si>
    <t>Налог на доходы физических лиц</t>
  </si>
  <si>
    <t>НАЛОГИ НА СОВОКУПНЫЙ ДОХОД</t>
  </si>
  <si>
    <t>НЕНАЛОГОВЫЕ ДОХОДЫ</t>
  </si>
  <si>
    <t>Наименование</t>
  </si>
  <si>
    <t>НАЦИОНАЛЬНАЯ ЭКОНОМИКА</t>
  </si>
  <si>
    <t>НАЛОГИ НА ПРИБЫЛЬ, ДОХОДЫ</t>
  </si>
  <si>
    <t>ПРОФИЦИТ БЮДЖЕТА (со знаком плюс)
ДЕФИЦИТ БЮДЖЕТА (со знаком минус)</t>
  </si>
  <si>
    <t>Единый сельскохозяйственный налог</t>
  </si>
  <si>
    <t>тыс. руб.</t>
  </si>
  <si>
    <t>Д О Х О Д Ы</t>
  </si>
  <si>
    <t>Р А С Х О Д Ы</t>
  </si>
  <si>
    <t>Код</t>
  </si>
  <si>
    <t>Процент исполнения годового плана</t>
  </si>
  <si>
    <t>0100</t>
  </si>
  <si>
    <t>0400</t>
  </si>
  <si>
    <t>0500</t>
  </si>
  <si>
    <t>0700</t>
  </si>
  <si>
    <t>0800</t>
  </si>
  <si>
    <t>1000</t>
  </si>
  <si>
    <t>000 1 00 00000 00 0000 000</t>
  </si>
  <si>
    <t>000 1 01 00000 00 0000 000</t>
  </si>
  <si>
    <t>000 1 08 00000 00 0000 000</t>
  </si>
  <si>
    <t>000 1 11 00000 00 0000 000</t>
  </si>
  <si>
    <t>000 1 11 05010 00 0000 120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</si>
  <si>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</si>
  <si>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</si>
  <si>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</si>
  <si>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</si>
  <si>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</si>
  <si>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000 1 01 02000 01 0000 110</t>
  </si>
  <si>
    <t>000 1 05 00000 00 0000 000</t>
  </si>
  <si>
    <t>000 1 13 00000 00 0000 000</t>
  </si>
  <si>
    <t>НАЛОГОВЫЕ И НЕНАЛОГОВЫЕ ДОХОДЫ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</si>
  <si>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</si>
  <si>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</si>
  <si>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</si>
  <si>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Иные межбюджетные трансферты</t>
  </si>
  <si>
    <t>Единый налог на вмененный доход для отдельных видов деятельности</t>
  </si>
  <si>
    <t>1100</t>
  </si>
  <si>
    <t>Уточнение</t>
  </si>
  <si>
    <t>СОЦИАЛЬНАЯ ПОЛИТИКА, в том числе:</t>
  </si>
  <si>
    <t>000 1 11 05020 00 0000 120</t>
  </si>
  <si>
    <t>1400</t>
  </si>
  <si>
    <t>ФИЗИЧЕСКАЯ КУЛЬТУРА И СПОРТ, в том числе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</si>
  <si>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</si>
  <si>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</si>
  <si>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</si>
  <si>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</si>
  <si>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000 2 19 00000 00 0000 000</t>
  </si>
  <si>
    <t>000 1 05 02000 00 0000 110</t>
  </si>
  <si>
    <t>000 1 05 03000 00 0000 110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</si>
  <si>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</si>
  <si>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</t>
  </si>
  <si>
    <t>Доходы в виде прибыли, 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</si>
  <si>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</si>
  <si>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</si>
  <si>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</si>
  <si>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</si>
  <si>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</si>
  <si>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</si>
  <si>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</si>
  <si>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</si>
  <si>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Субсидии бюджетам  бюджетной системы Российской Федерации (межбюджетные субсидии)</t>
  </si>
  <si>
    <t>Субвенции бюджетам  бюджетной системы Российской Федерации</t>
  </si>
  <si>
    <t>000 1 11 01050 05 0000 120</t>
  </si>
  <si>
    <t>Доходы от сдачи в аренду имущества,  находящегося в оперативном управлении органов управления муниципальных районов  и  созданных ими   учреждений   (за   исключением имущества бюджетных и автономных учреждений)</t>
  </si>
  <si>
    <t>000 1 11 05030 05 0000 120</t>
  </si>
  <si>
    <t>ДОХОДЫ ОТ ОКАЗАНИЯ ПЛАТНЫХ УСЛУГ (РАБОТ) И КОМПЕНСАЦИИ ЗАТРАТ ГОСУДАРСТВА</t>
  </si>
  <si>
    <t>ИСТОЧНИКИ, ФИНАНСИРОВАНИЯ ДЕФИЦИТА БЮДЖЕТА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</si>
  <si>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</si>
  <si>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</si>
  <si>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</si>
  <si>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</si>
  <si>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</si>
  <si>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</si>
  <si>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</si>
  <si>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</si>
  <si>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</si>
  <si>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</si>
  <si>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</si>
  <si>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</si>
  <si>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</si>
  <si>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</si>
  <si>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</si>
  <si>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</si>
  <si>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</si>
  <si>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</si>
  <si>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</si>
  <si>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</si>
  <si>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</si>
  <si>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</si>
  <si>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</si>
  <si>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</si>
  <si>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</si>
  <si>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</si>
  <si>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</si>
  <si>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</si>
  <si>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</si>
  <si>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</si>
  <si>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</si>
  <si>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</si>
  <si>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</si>
  <si>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</si>
  <si>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</si>
  <si>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</si>
  <si>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</si>
  <si>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культуры, кинематографии</t>
  </si>
  <si>
    <t>1001</t>
  </si>
  <si>
    <t>1003</t>
  </si>
  <si>
    <t>1004</t>
  </si>
  <si>
    <t>Пенсионное обеспечение</t>
  </si>
  <si>
    <t>Социальное обеспечение населения</t>
  </si>
  <si>
    <t>Охрана семьи и детства</t>
  </si>
  <si>
    <t>1105</t>
  </si>
  <si>
    <t>Другие вопросы в области физической культуры и спорта</t>
  </si>
  <si>
    <t>1202</t>
  </si>
  <si>
    <t>1301</t>
  </si>
  <si>
    <t>1401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</si>
  <si>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</si>
  <si>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</si>
  <si>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</si>
  <si>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 том числе:</t>
  </si>
  <si>
    <t>ОБЩЕГОСУДАРСТВЕННЫЕ ВОПРОСЫ</t>
  </si>
  <si>
    <t>ЖИЛИЩНО-КОММУНАЛЬНОЕ ХОЗЯЙСТВО</t>
  </si>
  <si>
    <t>ОБРАЗОВАНИЕ</t>
  </si>
  <si>
    <t>1101</t>
  </si>
  <si>
    <t xml:space="preserve">Физическая культура </t>
  </si>
  <si>
    <t>- заработная плата с начислениями на оплату труда</t>
  </si>
  <si>
    <t>- коммунальные услуги</t>
  </si>
  <si>
    <t>- предоставление гражданам субсидий на оплату жилищно-коммунальных услуг</t>
  </si>
  <si>
    <t>- выплата компенсации части родительской платы за содержание ребенка в муниципальном общеобразовательном учреждении</t>
  </si>
  <si>
    <t>- обеспечение жильем молодых семей</t>
  </si>
  <si>
    <t xml:space="preserve">- доплаты к пенсиям муниципальных служащих и выплаты Почетным гражданам ЭМР </t>
  </si>
  <si>
    <t xml:space="preserve">- субвенции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 </t>
  </si>
  <si>
    <t>- мероприятия в области социальной политики</t>
  </si>
  <si>
    <t>- ежемесячная денежная выплата на оплату жилого помещения и коммунальных услуг отдельным категориям граждан на территории ЭМР</t>
  </si>
  <si>
    <t>- предоставление мер социальной поддержки гражданам в связи с рождением и воспитанием детей</t>
  </si>
  <si>
    <t>Процент исполнения плана 1 квартала</t>
  </si>
  <si>
    <t xml:space="preserve">- ежемесячные взносы на капитальный ремонт общего имущества в многоквартирных домах </t>
  </si>
  <si>
    <t xml:space="preserve">- коммунальные услуги </t>
  </si>
  <si>
    <t>1102</t>
  </si>
  <si>
    <t>Массовый спорт</t>
  </si>
  <si>
    <t>Фактическое исполнение на 01.04.2021г.</t>
  </si>
  <si>
    <t>- расходы на приобретение объектов, относящихся к основным средствам (в т.ч. оборудования)</t>
  </si>
  <si>
    <t>н001,002</t>
  </si>
  <si>
    <t>н003</t>
  </si>
  <si>
    <t>н154</t>
  </si>
  <si>
    <t>- мероприятия по осуществлению деятельности по обращению с животными без владельцев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</si>
  <si>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</si>
  <si>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</si>
  <si>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- трансферты поселениям на дорожную деятельность за счет транспортного налога</t>
  </si>
  <si>
    <t>- содержание сети автомобильных дорог общего пользования вне границ населенных пунктов в границах ЭМР за счет средств муниципального дорожного фонда</t>
  </si>
  <si>
    <t>-текущий и капитальный ремонт</t>
  </si>
  <si>
    <t>- объекты строительства</t>
  </si>
  <si>
    <t>н150</t>
  </si>
  <si>
    <t>квр400</t>
  </si>
  <si>
    <t>НАЛОГИ НА ИМУЩЕСТВО</t>
  </si>
  <si>
    <t>000 1 05 04000 02 0000 110</t>
  </si>
  <si>
    <t>000 1 06 00000 00 0000 000</t>
  </si>
  <si>
    <t>000 1 06 04000 02 0000 110</t>
  </si>
  <si>
    <t>Транспортный налог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</si>
  <si>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</si>
  <si>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</si>
  <si>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000 2 02 10000 00 0000 150</t>
  </si>
  <si>
    <t>000 2 02 20000 00 0000 150</t>
  </si>
  <si>
    <t>000 2 02 30000 00 0000 150</t>
  </si>
  <si>
    <t>000 2 02 40000 00 0000 150</t>
  </si>
  <si>
    <t>Начальный план 2022 года</t>
  </si>
  <si>
    <t>План 1 квартала 2022 года</t>
  </si>
  <si>
    <t>Фактическое исполнение на 01.04.2022г.</t>
  </si>
  <si>
    <t>Удельный вес в 2022г.</t>
  </si>
  <si>
    <t>Отклонение от исполнения 2021 года</t>
  </si>
  <si>
    <t>Процент изменения к 2021 году</t>
  </si>
  <si>
    <t>Уточненный план 2022 года</t>
  </si>
  <si>
    <t>Информация об исполнении  бюджета Энгельсского муниципального района за 1 квартал 2022 года</t>
  </si>
  <si>
    <t>- погашение кредиторской задолженности за содержание, экспертизу, оценку жилых помещений и коммунальные услуги по многоквартирным жилым домам, возмещение судебных расходов</t>
  </si>
  <si>
    <t>- расходы на выплату возмещения (выкуп) за изымаемые у собственников земельные участки и помещения в многоквартирных домах, признанных аварийными и подлежащими сносу, в том числе оплата по судам</t>
  </si>
  <si>
    <t xml:space="preserve"> - МП "Переселение граждан Энгельсского муниципального района из аварийного жилищного фонда"  (вынос линейного объекта с территории земельных участков, освободившихся после сноса аварийных многоквартирных домов после отселения из них граждан)</t>
  </si>
  <si>
    <t>МП  "Развитие агропромышленного комплекса и сельских территорий в ЭМР на 2013-2025 годы"</t>
  </si>
  <si>
    <t>- расходы по содержанию  и ремонту объектов коммунальной инфраструктуры</t>
  </si>
  <si>
    <t>- ВЦП "Предотвращение рисков, смягчение последствий чрезвычайных ситуаций техногенного характера в ЭМР в 2018 - 2022 годах"</t>
  </si>
  <si>
    <t>- МП "Переселение граждан Энгельсского муниципального района из аварийного жилищного фонда в 2019 - 2026 годах"</t>
  </si>
  <si>
    <t>- МП "Переселение граждан Энгельсского муниципального района из аварийного жилищного фонда в 2021-2022 годах"</t>
  </si>
  <si>
    <t>- МП  "Повышение качества водоснабжения населения и водоотведения в границах поселений, входящих в состав Энгельсского муниципального района"</t>
  </si>
  <si>
    <t xml:space="preserve">- МП "Комплексное развитие сельских территорий в ЭМР на 2021-2025 годы" </t>
  </si>
  <si>
    <t>1403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</si>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</sst>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\+#,##0.0;\-#,##0.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%"/>
    <numFmt numFmtId="196" formatCode="#,##0.000"/>
    <numFmt numFmtId="197" formatCode="#,##0.00;[Red]\-#,##0.00;0.00"/>
    <numFmt numFmtId="198" formatCode="#,##0.00_ ;[Red]\-#,##0.00\ "/>
    <numFmt numFmtId="199" formatCode="000000"/>
    <numFmt numFmtId="200" formatCode="_-* #,##0.000&quot;р.&quot;_-;\-* #,##0.000&quot;р.&quot;_-;_-* &quot;-&quot;??&quot;р.&quot;_-;_-@_-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#,##0.0_ ;\-#,##0.0\ "/>
    <numFmt numFmtId="204" formatCode="0.0000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р_."/>
    <numFmt numFmtId="210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6" fillId="0" borderId="1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justify" vertical="center"/>
    </xf>
    <xf numFmtId="181" fontId="4" fillId="0" borderId="11" xfId="65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justify" vertical="center" wrapText="1"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justify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97" fontId="5" fillId="0" borderId="11" xfId="60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NumberFormat="1" applyFont="1" applyFill="1" applyBorder="1" applyAlignment="1">
      <alignment horizontal="justify" vertical="center"/>
    </xf>
    <xf numFmtId="0" fontId="4" fillId="33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 locked="0"/>
    </xf>
    <xf numFmtId="185" fontId="4" fillId="33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>
      <alignment horizontal="center" vertical="center" shrinkToFit="1"/>
    </xf>
    <xf numFmtId="185" fontId="4" fillId="33" borderId="11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1" fontId="4" fillId="33" borderId="11" xfId="65" applyNumberFormat="1" applyFont="1" applyFill="1" applyBorder="1" applyAlignment="1">
      <alignment horizontal="center" vertical="center"/>
    </xf>
    <xf numFmtId="181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65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65" applyNumberFormat="1" applyFont="1" applyFill="1" applyBorder="1" applyAlignment="1">
      <alignment horizontal="center" vertical="center"/>
    </xf>
    <xf numFmtId="185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/>
    </xf>
    <xf numFmtId="185" fontId="4" fillId="33" borderId="11" xfId="0" applyNumberFormat="1" applyFont="1" applyFill="1" applyBorder="1" applyAlignment="1">
      <alignment horizontal="left" vertical="center"/>
    </xf>
    <xf numFmtId="185" fontId="12" fillId="34" borderId="11" xfId="0" applyNumberFormat="1" applyFont="1" applyFill="1" applyBorder="1" applyAlignment="1" applyProtection="1">
      <alignment horizontal="center" vertical="center"/>
      <protection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/>
    </xf>
    <xf numFmtId="181" fontId="6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 shrinkToFit="1"/>
    </xf>
    <xf numFmtId="181" fontId="4" fillId="35" borderId="12" xfId="65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5" fontId="5" fillId="34" borderId="11" xfId="0" applyNumberFormat="1" applyFont="1" applyFill="1" applyBorder="1" applyAlignment="1">
      <alignment horizontal="center" vertical="center"/>
    </xf>
    <xf numFmtId="49" fontId="50" fillId="34" borderId="11" xfId="55" applyNumberFormat="1" applyFont="1" applyFill="1" applyBorder="1" applyAlignment="1" applyProtection="1">
      <alignment horizontal="left" vertical="center" wrapText="1"/>
      <protection hidden="1"/>
    </xf>
    <xf numFmtId="49" fontId="5" fillId="34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 applyProtection="1">
      <alignment horizontal="justify" vertical="center" wrapText="1"/>
      <protection/>
    </xf>
    <xf numFmtId="49" fontId="50" fillId="34" borderId="11" xfId="55" applyNumberFormat="1" applyFont="1" applyFill="1" applyBorder="1" applyAlignment="1" applyProtection="1">
      <alignment horizontal="justify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185" fontId="4" fillId="33" borderId="11" xfId="65" applyNumberFormat="1" applyFont="1" applyFill="1" applyBorder="1" applyAlignment="1">
      <alignment horizontal="center" vertical="center"/>
    </xf>
    <xf numFmtId="185" fontId="5" fillId="33" borderId="11" xfId="65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 applyProtection="1">
      <alignment horizontal="justify" vertical="center" wrapText="1"/>
      <protection/>
    </xf>
    <xf numFmtId="185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center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4" fillId="0" borderId="11" xfId="65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justify" vertical="center"/>
    </xf>
    <xf numFmtId="185" fontId="4" fillId="35" borderId="11" xfId="0" applyNumberFormat="1" applyFont="1" applyFill="1" applyBorder="1" applyAlignment="1">
      <alignment horizontal="center" vertical="center"/>
    </xf>
    <xf numFmtId="181" fontId="4" fillId="35" borderId="11" xfId="65" applyNumberFormat="1" applyFont="1" applyFill="1" applyBorder="1" applyAlignment="1">
      <alignment horizontal="center" vertical="center"/>
    </xf>
    <xf numFmtId="185" fontId="4" fillId="35" borderId="11" xfId="65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justify" vertical="center"/>
      <protection/>
    </xf>
    <xf numFmtId="49" fontId="7" fillId="34" borderId="13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 applyProtection="1">
      <alignment horizontal="justify" vertical="center" wrapText="1"/>
      <protection/>
    </xf>
    <xf numFmtId="0" fontId="7" fillId="35" borderId="0" xfId="0" applyFont="1" applyFill="1" applyBorder="1" applyAlignment="1">
      <alignment horizontal="left" vertical="justify" wrapText="1"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185" fontId="4" fillId="33" borderId="11" xfId="65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justify" vertical="center" wrapText="1"/>
    </xf>
    <xf numFmtId="181" fontId="6" fillId="35" borderId="11" xfId="0" applyNumberFormat="1" applyFont="1" applyFill="1" applyBorder="1" applyAlignment="1" applyProtection="1">
      <alignment horizontal="center" vertical="center"/>
      <protection/>
    </xf>
    <xf numFmtId="181" fontId="4" fillId="35" borderId="11" xfId="65" applyNumberFormat="1" applyFont="1" applyFill="1" applyBorder="1" applyAlignment="1">
      <alignment horizontal="center" vertical="center"/>
    </xf>
    <xf numFmtId="185" fontId="4" fillId="35" borderId="11" xfId="65" applyNumberFormat="1" applyFont="1" applyFill="1" applyBorder="1" applyAlignment="1">
      <alignment horizontal="center" vertical="center"/>
    </xf>
    <xf numFmtId="49" fontId="50" fillId="36" borderId="11" xfId="55" applyNumberFormat="1" applyFont="1" applyFill="1" applyBorder="1" applyAlignment="1" applyProtection="1">
      <alignment horizontal="justify" vertical="center" wrapText="1"/>
      <protection hidden="1"/>
    </xf>
    <xf numFmtId="49" fontId="5" fillId="36" borderId="0" xfId="0" applyNumberFormat="1" applyFont="1" applyFill="1" applyBorder="1" applyAlignment="1" applyProtection="1">
      <alignment vertical="center" wrapText="1"/>
      <protection/>
    </xf>
    <xf numFmtId="49" fontId="5" fillId="36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2" xfId="57"/>
    <cellStyle name="Обычный 2 3" xfId="58"/>
    <cellStyle name="Обычный 2 3 2" xfId="59"/>
    <cellStyle name="Обычный_Tmp4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tabSelected="1" view="pageBreakPreview" zoomScale="106" zoomScaleNormal="115" zoomScaleSheetLayoutView="106" zoomScalePageLayoutView="0"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3" sqref="O13"/>
    </sheetView>
  </sheetViews>
  <sheetFormatPr defaultColWidth="9.00390625" defaultRowHeight="12.75"/>
  <cols>
    <col min="1" max="1" width="19.125" style="32" customWidth="1"/>
    <col min="2" max="2" width="48.25390625" style="11" customWidth="1"/>
    <col min="3" max="3" width="8.625" style="58" customWidth="1"/>
    <col min="4" max="4" width="9.125" style="58" bestFit="1" customWidth="1"/>
    <col min="5" max="7" width="8.625" style="58" customWidth="1"/>
    <col min="8" max="8" width="9.375" style="58" customWidth="1"/>
    <col min="9" max="9" width="9.00390625" style="13" customWidth="1"/>
    <col min="10" max="10" width="8.75390625" style="13" customWidth="1"/>
    <col min="11" max="12" width="9.125" style="2" customWidth="1"/>
    <col min="13" max="13" width="9.375" style="2" customWidth="1"/>
    <col min="14" max="16384" width="9.125" style="2" customWidth="1"/>
  </cols>
  <sheetData>
    <row r="1" spans="1:13" ht="15.75">
      <c r="A1" s="119" t="s">
        <v>182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120"/>
    </row>
    <row r="2" spans="2:10" ht="16.5">
      <c r="B2" s="118"/>
      <c r="C2" s="118"/>
      <c r="D2" s="118"/>
      <c r="E2" s="118"/>
      <c r="F2" s="118"/>
      <c r="G2" s="118"/>
      <c r="H2" s="118"/>
      <c r="I2" s="118"/>
      <c r="J2" s="118"/>
    </row>
    <row r="3" spans="2:13" ht="13.5">
      <c r="B3" s="14"/>
      <c r="C3" s="45"/>
      <c r="D3" s="45"/>
      <c r="E3" s="45"/>
      <c r="F3" s="45"/>
      <c r="G3" s="45"/>
      <c r="H3" s="45"/>
      <c r="M3" s="13" t="s">
        <v>16</v>
      </c>
    </row>
    <row r="4" spans="1:13" s="84" customFormat="1" ht="63.75">
      <c r="A4" s="80" t="s">
        <v>19</v>
      </c>
      <c r="B4" s="81" t="s">
        <v>11</v>
      </c>
      <c r="C4" s="105" t="s">
        <v>175</v>
      </c>
      <c r="D4" s="80" t="s">
        <v>47</v>
      </c>
      <c r="E4" s="80" t="s">
        <v>181</v>
      </c>
      <c r="F4" s="82" t="s">
        <v>176</v>
      </c>
      <c r="G4" s="82" t="s">
        <v>177</v>
      </c>
      <c r="H4" s="82" t="s">
        <v>20</v>
      </c>
      <c r="I4" s="83" t="s">
        <v>145</v>
      </c>
      <c r="J4" s="83" t="s">
        <v>178</v>
      </c>
      <c r="K4" s="82" t="s">
        <v>150</v>
      </c>
      <c r="L4" s="90" t="s">
        <v>179</v>
      </c>
      <c r="M4" s="90" t="s">
        <v>180</v>
      </c>
    </row>
    <row r="5" spans="1:13" s="4" customFormat="1" ht="13.5">
      <c r="A5" s="27"/>
      <c r="B5" s="30" t="s">
        <v>17</v>
      </c>
      <c r="C5" s="10"/>
      <c r="D5" s="10"/>
      <c r="E5" s="10"/>
      <c r="F5" s="10"/>
      <c r="G5" s="10"/>
      <c r="H5" s="10"/>
      <c r="I5" s="28"/>
      <c r="J5" s="28"/>
      <c r="K5" s="10"/>
      <c r="L5" s="28"/>
      <c r="M5" s="28"/>
    </row>
    <row r="6" spans="1:13" s="6" customFormat="1" ht="13.5">
      <c r="A6" s="36" t="s">
        <v>27</v>
      </c>
      <c r="B6" s="26" t="s">
        <v>40</v>
      </c>
      <c r="C6" s="46">
        <f>C7+C19</f>
        <v>1550270</v>
      </c>
      <c r="D6" s="46">
        <f aca="true" t="shared" si="0" ref="D6:D33">E6-C6</f>
        <v>112028.5</v>
      </c>
      <c r="E6" s="46">
        <f>E7+E19</f>
        <v>1662298.5</v>
      </c>
      <c r="F6" s="46">
        <f>F7+F19</f>
        <v>339810.20000000007</v>
      </c>
      <c r="G6" s="53">
        <f>G7+G19</f>
        <v>334602.4</v>
      </c>
      <c r="H6" s="59">
        <f>G6/E6</f>
        <v>0.20128899833573816</v>
      </c>
      <c r="I6" s="60">
        <f>G6/F6</f>
        <v>0.9846743858777633</v>
      </c>
      <c r="J6" s="60">
        <f aca="true" t="shared" si="1" ref="J6:J39">G6/ИТОГО_доходов</f>
        <v>0.3170812210135969</v>
      </c>
      <c r="K6" s="53">
        <f>K7+K19</f>
        <v>320474.8</v>
      </c>
      <c r="L6" s="91">
        <f aca="true" t="shared" si="2" ref="L6:L39">G6-K6</f>
        <v>14127.600000000035</v>
      </c>
      <c r="M6" s="60">
        <f aca="true" t="shared" si="3" ref="M6:M18">G6/K6</f>
        <v>1.0440833413422834</v>
      </c>
    </row>
    <row r="7" spans="1:13" s="6" customFormat="1" ht="13.5">
      <c r="A7" s="33"/>
      <c r="B7" s="26" t="s">
        <v>7</v>
      </c>
      <c r="C7" s="46">
        <f>C8+C12+C18+C10+C16</f>
        <v>1427556.8</v>
      </c>
      <c r="D7" s="46">
        <f t="shared" si="0"/>
        <v>10000</v>
      </c>
      <c r="E7" s="46">
        <f>E8+E12+E18+E10+E16</f>
        <v>1437556.8</v>
      </c>
      <c r="F7" s="46">
        <f>F8+F12+F18+F10+F16</f>
        <v>301632.80000000005</v>
      </c>
      <c r="G7" s="46">
        <f>G8+G12+G18+G10+G16</f>
        <v>292714.3</v>
      </c>
      <c r="H7" s="59">
        <f aca="true" t="shared" si="4" ref="H7:H39">G7/E7</f>
        <v>0.2036192935124372</v>
      </c>
      <c r="I7" s="60">
        <f aca="true" t="shared" si="5" ref="I7:I39">G7/F7</f>
        <v>0.970432592211457</v>
      </c>
      <c r="J7" s="60">
        <f t="shared" si="1"/>
        <v>0.27738655685715435</v>
      </c>
      <c r="K7" s="46">
        <f>K8+K12+K18+K10+K16</f>
        <v>293154.3</v>
      </c>
      <c r="L7" s="91">
        <f t="shared" si="2"/>
        <v>-440</v>
      </c>
      <c r="M7" s="60">
        <f t="shared" si="3"/>
        <v>0.998499083929521</v>
      </c>
    </row>
    <row r="8" spans="1:13" s="6" customFormat="1" ht="13.5">
      <c r="A8" s="36" t="s">
        <v>28</v>
      </c>
      <c r="B8" s="26" t="s">
        <v>13</v>
      </c>
      <c r="C8" s="46">
        <f>C9</f>
        <v>975897.5</v>
      </c>
      <c r="D8" s="46">
        <f t="shared" si="0"/>
        <v>10000</v>
      </c>
      <c r="E8" s="46">
        <f>E9</f>
        <v>985897.5</v>
      </c>
      <c r="F8" s="46">
        <f>F9</f>
        <v>233544.7</v>
      </c>
      <c r="G8" s="46">
        <f>G9</f>
        <v>226140.3</v>
      </c>
      <c r="H8" s="59">
        <f t="shared" si="4"/>
        <v>0.22937506180916373</v>
      </c>
      <c r="I8" s="60">
        <f t="shared" si="5"/>
        <v>0.9682955768210538</v>
      </c>
      <c r="J8" s="60">
        <f t="shared" si="1"/>
        <v>0.21429864951471092</v>
      </c>
      <c r="K8" s="46">
        <f>K9</f>
        <v>196196.7</v>
      </c>
      <c r="L8" s="91">
        <f t="shared" si="2"/>
        <v>29943.599999999977</v>
      </c>
      <c r="M8" s="60">
        <f t="shared" si="3"/>
        <v>1.1526203040112295</v>
      </c>
    </row>
    <row r="9" spans="1:13" s="8" customFormat="1" ht="13.5">
      <c r="A9" s="37" t="s">
        <v>37</v>
      </c>
      <c r="B9" s="16" t="s">
        <v>8</v>
      </c>
      <c r="C9" s="47">
        <v>975897.5</v>
      </c>
      <c r="D9" s="66">
        <f t="shared" si="0"/>
        <v>10000</v>
      </c>
      <c r="E9" s="47">
        <v>985897.5</v>
      </c>
      <c r="F9" s="47">
        <v>233544.7</v>
      </c>
      <c r="G9" s="56">
        <v>226140.3</v>
      </c>
      <c r="H9" s="61">
        <f t="shared" si="4"/>
        <v>0.22937506180916373</v>
      </c>
      <c r="I9" s="62">
        <f t="shared" si="5"/>
        <v>0.9682955768210538</v>
      </c>
      <c r="J9" s="62">
        <f t="shared" si="1"/>
        <v>0.21429864951471092</v>
      </c>
      <c r="K9" s="56">
        <v>196196.7</v>
      </c>
      <c r="L9" s="92">
        <f t="shared" si="2"/>
        <v>29943.599999999977</v>
      </c>
      <c r="M9" s="62">
        <f t="shared" si="3"/>
        <v>1.1526203040112295</v>
      </c>
    </row>
    <row r="10" spans="1:13" s="7" customFormat="1" ht="27">
      <c r="A10" s="36" t="s">
        <v>63</v>
      </c>
      <c r="B10" s="25" t="s">
        <v>64</v>
      </c>
      <c r="C10" s="48">
        <f>C11</f>
        <v>7533.3</v>
      </c>
      <c r="D10" s="48">
        <f t="shared" si="0"/>
        <v>0</v>
      </c>
      <c r="E10" s="48">
        <f>E11</f>
        <v>7533.3</v>
      </c>
      <c r="F10" s="48">
        <f>F11</f>
        <v>2002.1</v>
      </c>
      <c r="G10" s="48">
        <f>G11</f>
        <v>1959.4</v>
      </c>
      <c r="H10" s="71">
        <f t="shared" si="4"/>
        <v>0.2600984960110443</v>
      </c>
      <c r="I10" s="65">
        <f t="shared" si="5"/>
        <v>0.9786723939863144</v>
      </c>
      <c r="J10" s="65">
        <f t="shared" si="1"/>
        <v>0.0018567976334121984</v>
      </c>
      <c r="K10" s="48">
        <f>K11</f>
        <v>5495.4</v>
      </c>
      <c r="L10" s="91">
        <f t="shared" si="2"/>
        <v>-3535.9999999999995</v>
      </c>
      <c r="M10" s="60">
        <f t="shared" si="3"/>
        <v>0.35655275321177715</v>
      </c>
    </row>
    <row r="11" spans="1:13" s="8" customFormat="1" ht="27">
      <c r="A11" s="37" t="s">
        <v>65</v>
      </c>
      <c r="B11" s="16" t="s">
        <v>66</v>
      </c>
      <c r="C11" s="47">
        <v>7533.3</v>
      </c>
      <c r="D11" s="66">
        <f t="shared" si="0"/>
        <v>0</v>
      </c>
      <c r="E11" s="47">
        <v>7533.3</v>
      </c>
      <c r="F11" s="47">
        <v>2002.1</v>
      </c>
      <c r="G11" s="47">
        <v>1959.4</v>
      </c>
      <c r="H11" s="61">
        <f t="shared" si="4"/>
        <v>0.2600984960110443</v>
      </c>
      <c r="I11" s="62">
        <f t="shared" si="5"/>
        <v>0.9786723939863144</v>
      </c>
      <c r="J11" s="62">
        <f t="shared" si="1"/>
        <v>0.0018567976334121984</v>
      </c>
      <c r="K11" s="47">
        <v>5495.4</v>
      </c>
      <c r="L11" s="92">
        <f t="shared" si="2"/>
        <v>-3535.9999999999995</v>
      </c>
      <c r="M11" s="62">
        <f t="shared" si="3"/>
        <v>0.35655275321177715</v>
      </c>
    </row>
    <row r="12" spans="1:13" s="7" customFormat="1" ht="13.5">
      <c r="A12" s="36" t="s">
        <v>38</v>
      </c>
      <c r="B12" s="25" t="s">
        <v>9</v>
      </c>
      <c r="C12" s="48">
        <f>C13+C14+C15</f>
        <v>57667</v>
      </c>
      <c r="D12" s="46">
        <f t="shared" si="0"/>
        <v>0</v>
      </c>
      <c r="E12" s="48">
        <f>E13+E14+E15</f>
        <v>57667</v>
      </c>
      <c r="F12" s="48">
        <f>F13+F14+F15</f>
        <v>17536</v>
      </c>
      <c r="G12" s="48">
        <f>G13+G14+G15</f>
        <v>17145.699999999997</v>
      </c>
      <c r="H12" s="59">
        <f>G12/E12</f>
        <v>0.29732255882913966</v>
      </c>
      <c r="I12" s="60">
        <f>G12/F12</f>
        <v>0.9777429288321167</v>
      </c>
      <c r="J12" s="60">
        <f t="shared" si="1"/>
        <v>0.016247879546389468</v>
      </c>
      <c r="K12" s="48">
        <f>K13+K14+K15</f>
        <v>43924.899999999994</v>
      </c>
      <c r="L12" s="91">
        <f t="shared" si="2"/>
        <v>-26779.199999999997</v>
      </c>
      <c r="M12" s="60">
        <f t="shared" si="3"/>
        <v>0.3903412415281537</v>
      </c>
    </row>
    <row r="13" spans="1:13" s="8" customFormat="1" ht="27">
      <c r="A13" s="37" t="s">
        <v>57</v>
      </c>
      <c r="B13" s="16" t="s">
        <v>45</v>
      </c>
      <c r="C13" s="47">
        <v>1000</v>
      </c>
      <c r="D13" s="66">
        <f t="shared" si="0"/>
        <v>0</v>
      </c>
      <c r="E13" s="47">
        <v>1000</v>
      </c>
      <c r="F13" s="47">
        <v>370</v>
      </c>
      <c r="G13" s="56">
        <v>357.9</v>
      </c>
      <c r="H13" s="61">
        <f t="shared" si="4"/>
        <v>0.3579</v>
      </c>
      <c r="I13" s="62">
        <f t="shared" si="5"/>
        <v>0.9672972972972972</v>
      </c>
      <c r="J13" s="62">
        <f t="shared" si="1"/>
        <v>0.0003391588613852331</v>
      </c>
      <c r="K13" s="56">
        <v>21759.1</v>
      </c>
      <c r="L13" s="92">
        <f t="shared" si="2"/>
        <v>-21401.199999999997</v>
      </c>
      <c r="M13" s="62">
        <f t="shared" si="3"/>
        <v>0.016448290600254607</v>
      </c>
    </row>
    <row r="14" spans="1:13" s="8" customFormat="1" ht="13.5">
      <c r="A14" s="37" t="s">
        <v>58</v>
      </c>
      <c r="B14" s="16" t="s">
        <v>15</v>
      </c>
      <c r="C14" s="47">
        <v>14424</v>
      </c>
      <c r="D14" s="66">
        <f t="shared" si="0"/>
        <v>0</v>
      </c>
      <c r="E14" s="47">
        <v>14424</v>
      </c>
      <c r="F14" s="47">
        <v>4226</v>
      </c>
      <c r="G14" s="56">
        <v>4173.4</v>
      </c>
      <c r="H14" s="61">
        <f t="shared" si="4"/>
        <v>0.2893372157515252</v>
      </c>
      <c r="I14" s="62">
        <f t="shared" si="5"/>
        <v>0.9875532418362517</v>
      </c>
      <c r="J14" s="62">
        <f t="shared" si="1"/>
        <v>0.003954863347597462</v>
      </c>
      <c r="K14" s="56">
        <v>10639.8</v>
      </c>
      <c r="L14" s="92">
        <f t="shared" si="2"/>
        <v>-6466.4</v>
      </c>
      <c r="M14" s="62">
        <f t="shared" si="3"/>
        <v>0.3922442151168255</v>
      </c>
    </row>
    <row r="15" spans="1:13" s="8" customFormat="1" ht="27">
      <c r="A15" s="37" t="s">
        <v>165</v>
      </c>
      <c r="B15" s="16" t="s">
        <v>62</v>
      </c>
      <c r="C15" s="47">
        <v>42243</v>
      </c>
      <c r="D15" s="66">
        <f t="shared" si="0"/>
        <v>0</v>
      </c>
      <c r="E15" s="47">
        <v>42243</v>
      </c>
      <c r="F15" s="47">
        <v>12940</v>
      </c>
      <c r="G15" s="56">
        <v>12614.4</v>
      </c>
      <c r="H15" s="61">
        <f t="shared" si="4"/>
        <v>0.29861515517363824</v>
      </c>
      <c r="I15" s="62">
        <f t="shared" si="5"/>
        <v>0.9748377125193199</v>
      </c>
      <c r="J15" s="62">
        <f t="shared" si="1"/>
        <v>0.011953857337406774</v>
      </c>
      <c r="K15" s="56">
        <v>11526</v>
      </c>
      <c r="L15" s="92">
        <f t="shared" si="2"/>
        <v>1088.3999999999996</v>
      </c>
      <c r="M15" s="62">
        <f t="shared" si="3"/>
        <v>1.0944299843831338</v>
      </c>
    </row>
    <row r="16" spans="1:13" s="107" customFormat="1" ht="13.5">
      <c r="A16" s="108" t="s">
        <v>166</v>
      </c>
      <c r="B16" s="106" t="s">
        <v>164</v>
      </c>
      <c r="C16" s="76">
        <f>C17</f>
        <v>336849</v>
      </c>
      <c r="D16" s="48">
        <f t="shared" si="0"/>
        <v>0</v>
      </c>
      <c r="E16" s="76">
        <f>E17</f>
        <v>336849</v>
      </c>
      <c r="F16" s="76">
        <f>F17</f>
        <v>39600</v>
      </c>
      <c r="G16" s="76">
        <f>G17</f>
        <v>38904.5</v>
      </c>
      <c r="H16" s="71">
        <f t="shared" si="4"/>
        <v>0.11549537032913858</v>
      </c>
      <c r="I16" s="65">
        <f t="shared" si="5"/>
        <v>0.9824368686868686</v>
      </c>
      <c r="J16" s="65">
        <f t="shared" si="1"/>
        <v>0.03686729791215927</v>
      </c>
      <c r="K16" s="74">
        <f>K17</f>
        <v>37978.1</v>
      </c>
      <c r="L16" s="109">
        <f t="shared" si="2"/>
        <v>926.4000000000015</v>
      </c>
      <c r="M16" s="65"/>
    </row>
    <row r="17" spans="1:13" s="8" customFormat="1" ht="13.5">
      <c r="A17" s="37" t="s">
        <v>167</v>
      </c>
      <c r="B17" s="16" t="s">
        <v>168</v>
      </c>
      <c r="C17" s="47">
        <v>336849</v>
      </c>
      <c r="D17" s="66">
        <f t="shared" si="0"/>
        <v>0</v>
      </c>
      <c r="E17" s="47">
        <v>336849</v>
      </c>
      <c r="F17" s="47">
        <v>39600</v>
      </c>
      <c r="G17" s="56">
        <v>38904.5</v>
      </c>
      <c r="H17" s="61">
        <f t="shared" si="4"/>
        <v>0.11549537032913858</v>
      </c>
      <c r="I17" s="62">
        <f t="shared" si="5"/>
        <v>0.9824368686868686</v>
      </c>
      <c r="J17" s="62">
        <f t="shared" si="1"/>
        <v>0.03686729791215927</v>
      </c>
      <c r="K17" s="56">
        <v>37978.1</v>
      </c>
      <c r="L17" s="92">
        <f t="shared" si="2"/>
        <v>926.4000000000015</v>
      </c>
      <c r="M17" s="62"/>
    </row>
    <row r="18" spans="1:13" s="7" customFormat="1" ht="13.5">
      <c r="A18" s="36" t="s">
        <v>29</v>
      </c>
      <c r="B18" s="106" t="s">
        <v>0</v>
      </c>
      <c r="C18" s="76">
        <v>49610</v>
      </c>
      <c r="D18" s="73">
        <f t="shared" si="0"/>
        <v>0</v>
      </c>
      <c r="E18" s="76">
        <v>49610</v>
      </c>
      <c r="F18" s="76">
        <v>8950</v>
      </c>
      <c r="G18" s="74">
        <v>8564.4</v>
      </c>
      <c r="H18" s="59">
        <f t="shared" si="4"/>
        <v>0.17263454948599072</v>
      </c>
      <c r="I18" s="60">
        <f t="shared" si="5"/>
        <v>0.9569162011173183</v>
      </c>
      <c r="J18" s="60">
        <f t="shared" si="1"/>
        <v>0.00811593225048251</v>
      </c>
      <c r="K18" s="74">
        <v>9559.2</v>
      </c>
      <c r="L18" s="91">
        <f t="shared" si="2"/>
        <v>-994.8000000000011</v>
      </c>
      <c r="M18" s="60">
        <f t="shared" si="3"/>
        <v>0.8959327140346471</v>
      </c>
    </row>
    <row r="19" spans="1:13" s="7" customFormat="1" ht="13.5">
      <c r="A19" s="36"/>
      <c r="B19" s="25" t="s">
        <v>10</v>
      </c>
      <c r="C19" s="46">
        <f>C20+C27+C28+C29+C30+C31</f>
        <v>122713.20000000001</v>
      </c>
      <c r="D19" s="46">
        <f t="shared" si="0"/>
        <v>102028.5</v>
      </c>
      <c r="E19" s="46">
        <f>E20+E27+E28+E29+E30+E31</f>
        <v>224741.7</v>
      </c>
      <c r="F19" s="46">
        <f>F20+F27+F28+F29+F30+F31</f>
        <v>38177.4</v>
      </c>
      <c r="G19" s="46">
        <f>G20+G27+G28+G29+G30+G31</f>
        <v>41888.100000000006</v>
      </c>
      <c r="H19" s="59">
        <f t="shared" si="4"/>
        <v>0.18638330136329842</v>
      </c>
      <c r="I19" s="60">
        <f t="shared" si="5"/>
        <v>1.097196246994295</v>
      </c>
      <c r="J19" s="60">
        <f t="shared" si="1"/>
        <v>0.039694664156442544</v>
      </c>
      <c r="K19" s="46">
        <f>K20+K27+K28+K29+K30+K31</f>
        <v>27320.499999999993</v>
      </c>
      <c r="L19" s="91">
        <f t="shared" si="2"/>
        <v>14567.600000000013</v>
      </c>
      <c r="M19" s="60">
        <f>G19/K19</f>
        <v>1.5332113248293413</v>
      </c>
    </row>
    <row r="20" spans="1:13" s="7" customFormat="1" ht="27">
      <c r="A20" s="36" t="s">
        <v>30</v>
      </c>
      <c r="B20" s="25" t="s">
        <v>1</v>
      </c>
      <c r="C20" s="48">
        <f>SUM(C21:C26)</f>
        <v>88791.8</v>
      </c>
      <c r="D20" s="46">
        <f t="shared" si="0"/>
        <v>0</v>
      </c>
      <c r="E20" s="48">
        <f>SUM(E21:E26)</f>
        <v>88791.8</v>
      </c>
      <c r="F20" s="48">
        <f>SUM(F21:F26)</f>
        <v>18981.7</v>
      </c>
      <c r="G20" s="48">
        <f>SUM(G21:G26)</f>
        <v>18048.499999999996</v>
      </c>
      <c r="H20" s="59">
        <f t="shared" si="4"/>
        <v>0.20326764408425096</v>
      </c>
      <c r="I20" s="60">
        <f t="shared" si="5"/>
        <v>0.9508368586586026</v>
      </c>
      <c r="J20" s="60">
        <f t="shared" si="1"/>
        <v>0.017103405168235202</v>
      </c>
      <c r="K20" s="48">
        <f>SUM(K21:K26)</f>
        <v>16566.6</v>
      </c>
      <c r="L20" s="91">
        <f t="shared" si="2"/>
        <v>1481.8999999999978</v>
      </c>
      <c r="M20" s="60">
        <f>G20/K20</f>
        <v>1.089451064189393</v>
      </c>
    </row>
    <row r="21" spans="1:13" s="8" customFormat="1" ht="54">
      <c r="A21" s="37" t="s">
        <v>72</v>
      </c>
      <c r="B21" s="16" t="s">
        <v>61</v>
      </c>
      <c r="C21" s="47">
        <v>0</v>
      </c>
      <c r="D21" s="66">
        <f t="shared" si="0"/>
        <v>0</v>
      </c>
      <c r="E21" s="47">
        <v>0</v>
      </c>
      <c r="F21" s="47">
        <v>0</v>
      </c>
      <c r="G21" s="56">
        <v>0</v>
      </c>
      <c r="H21" s="61"/>
      <c r="I21" s="62"/>
      <c r="J21" s="62">
        <f>G21/ИТОГО_доходов</f>
        <v>0</v>
      </c>
      <c r="K21" s="56">
        <v>0</v>
      </c>
      <c r="L21" s="92">
        <f t="shared" si="2"/>
        <v>0</v>
      </c>
      <c r="M21" s="62"/>
    </row>
    <row r="22" spans="1:13" s="8" customFormat="1" ht="32.25" customHeight="1">
      <c r="A22" s="37" t="s">
        <v>194</v>
      </c>
      <c r="B22" s="16" t="s">
        <v>195</v>
      </c>
      <c r="C22" s="47">
        <v>80</v>
      </c>
      <c r="D22" s="66">
        <f t="shared" si="0"/>
        <v>0</v>
      </c>
      <c r="E22" s="47">
        <v>80</v>
      </c>
      <c r="F22" s="47">
        <v>0</v>
      </c>
      <c r="G22" s="56">
        <v>0</v>
      </c>
      <c r="H22" s="61">
        <f t="shared" si="4"/>
        <v>0</v>
      </c>
      <c r="I22" s="62"/>
      <c r="J22" s="62">
        <f>G22/ИТОГО_доходов</f>
        <v>0</v>
      </c>
      <c r="K22" s="56">
        <v>0</v>
      </c>
      <c r="L22" s="92">
        <f t="shared" si="2"/>
        <v>0</v>
      </c>
      <c r="M22" s="62"/>
    </row>
    <row r="23" spans="1:13" s="8" customFormat="1" ht="54">
      <c r="A23" s="37" t="s">
        <v>31</v>
      </c>
      <c r="B23" s="16" t="s">
        <v>41</v>
      </c>
      <c r="C23" s="70">
        <v>74576.7</v>
      </c>
      <c r="D23" s="66">
        <f t="shared" si="0"/>
        <v>0</v>
      </c>
      <c r="E23" s="70">
        <v>74576.7</v>
      </c>
      <c r="F23" s="47">
        <v>17904.2</v>
      </c>
      <c r="G23" s="56">
        <v>17020</v>
      </c>
      <c r="H23" s="61">
        <f t="shared" si="4"/>
        <v>0.22822141499959103</v>
      </c>
      <c r="I23" s="62">
        <f t="shared" si="5"/>
        <v>0.9506149395113995</v>
      </c>
      <c r="J23" s="62">
        <f t="shared" si="1"/>
        <v>0.01612876172332123</v>
      </c>
      <c r="K23" s="56">
        <v>15506.2</v>
      </c>
      <c r="L23" s="92">
        <f t="shared" si="2"/>
        <v>1513.7999999999993</v>
      </c>
      <c r="M23" s="62">
        <f aca="true" t="shared" si="6" ref="M23:M33">G23/K23</f>
        <v>1.0976254659426552</v>
      </c>
    </row>
    <row r="24" spans="1:13" s="8" customFormat="1" ht="67.5">
      <c r="A24" s="37" t="s">
        <v>49</v>
      </c>
      <c r="B24" s="16" t="s">
        <v>59</v>
      </c>
      <c r="C24" s="70">
        <v>6245.6</v>
      </c>
      <c r="D24" s="66">
        <f t="shared" si="0"/>
        <v>0</v>
      </c>
      <c r="E24" s="70">
        <v>6245.6</v>
      </c>
      <c r="F24" s="47">
        <v>24.5</v>
      </c>
      <c r="G24" s="56">
        <v>21.6</v>
      </c>
      <c r="H24" s="61">
        <f>G24/E24</f>
        <v>0.0034584347380555913</v>
      </c>
      <c r="I24" s="62">
        <f>G24/F24</f>
        <v>0.8816326530612245</v>
      </c>
      <c r="J24" s="62">
        <f t="shared" si="1"/>
        <v>2.046893379692941E-05</v>
      </c>
      <c r="K24" s="56">
        <v>711.3</v>
      </c>
      <c r="L24" s="92">
        <f t="shared" si="2"/>
        <v>-689.6999999999999</v>
      </c>
      <c r="M24" s="62">
        <f t="shared" si="6"/>
        <v>0.030366933783213836</v>
      </c>
    </row>
    <row r="25" spans="1:13" s="8" customFormat="1" ht="54">
      <c r="A25" s="37" t="s">
        <v>74</v>
      </c>
      <c r="B25" s="16" t="s">
        <v>73</v>
      </c>
      <c r="C25" s="49">
        <v>7310.9</v>
      </c>
      <c r="D25" s="66">
        <f t="shared" si="0"/>
        <v>0</v>
      </c>
      <c r="E25" s="49">
        <v>7310.9</v>
      </c>
      <c r="F25" s="49">
        <v>950</v>
      </c>
      <c r="G25" s="56">
        <v>903.8</v>
      </c>
      <c r="H25" s="61">
        <f t="shared" si="4"/>
        <v>0.12362363046957282</v>
      </c>
      <c r="I25" s="62">
        <f t="shared" si="5"/>
        <v>0.9513684210526315</v>
      </c>
      <c r="J25" s="62">
        <f t="shared" si="1"/>
        <v>0.0008564732576696667</v>
      </c>
      <c r="K25" s="56">
        <v>334.1</v>
      </c>
      <c r="L25" s="92">
        <f t="shared" si="2"/>
        <v>569.6999999999999</v>
      </c>
      <c r="M25" s="62">
        <f t="shared" si="6"/>
        <v>2.705178090392098</v>
      </c>
    </row>
    <row r="26" spans="1:13" s="8" customFormat="1" ht="67.5">
      <c r="A26" s="37" t="s">
        <v>67</v>
      </c>
      <c r="B26" s="16" t="s">
        <v>68</v>
      </c>
      <c r="C26" s="49">
        <v>578.6</v>
      </c>
      <c r="D26" s="66">
        <f t="shared" si="0"/>
        <v>0</v>
      </c>
      <c r="E26" s="49">
        <v>578.6</v>
      </c>
      <c r="F26" s="49">
        <v>103</v>
      </c>
      <c r="G26" s="56">
        <v>103.1</v>
      </c>
      <c r="H26" s="61">
        <f>G26/E26</f>
        <v>0.17818873142067057</v>
      </c>
      <c r="I26" s="62">
        <f t="shared" si="5"/>
        <v>1.0009708737864078</v>
      </c>
      <c r="J26" s="62">
        <f>G26/ИТОГО_доходов</f>
        <v>9.770125344738066E-05</v>
      </c>
      <c r="K26" s="56">
        <v>15</v>
      </c>
      <c r="L26" s="92">
        <f t="shared" si="2"/>
        <v>88.1</v>
      </c>
      <c r="M26" s="62">
        <f t="shared" si="6"/>
        <v>6.873333333333333</v>
      </c>
    </row>
    <row r="27" spans="1:13" s="7" customFormat="1" ht="13.5">
      <c r="A27" s="38" t="s">
        <v>32</v>
      </c>
      <c r="B27" s="23" t="s">
        <v>42</v>
      </c>
      <c r="C27" s="72">
        <v>8106.7</v>
      </c>
      <c r="D27" s="73">
        <f t="shared" si="0"/>
        <v>0</v>
      </c>
      <c r="E27" s="72">
        <v>8106.7</v>
      </c>
      <c r="F27" s="72">
        <v>3242</v>
      </c>
      <c r="G27" s="74">
        <v>3126.5</v>
      </c>
      <c r="H27" s="59">
        <f t="shared" si="4"/>
        <v>0.38566864445458693</v>
      </c>
      <c r="I27" s="60">
        <f>G27/F27</f>
        <v>0.9643738433066008</v>
      </c>
      <c r="J27" s="60">
        <f t="shared" si="1"/>
        <v>0.002962783403523139</v>
      </c>
      <c r="K27" s="74">
        <v>2575.1</v>
      </c>
      <c r="L27" s="91">
        <f t="shared" si="2"/>
        <v>551.4000000000001</v>
      </c>
      <c r="M27" s="60">
        <f t="shared" si="6"/>
        <v>1.2141276066948856</v>
      </c>
    </row>
    <row r="28" spans="1:13" s="7" customFormat="1" ht="27">
      <c r="A28" s="39" t="s">
        <v>39</v>
      </c>
      <c r="B28" s="24" t="s">
        <v>75</v>
      </c>
      <c r="C28" s="72">
        <v>2136.7</v>
      </c>
      <c r="D28" s="73">
        <f t="shared" si="0"/>
        <v>135.10000000000036</v>
      </c>
      <c r="E28" s="72">
        <v>2271.8</v>
      </c>
      <c r="F28" s="72">
        <v>612</v>
      </c>
      <c r="G28" s="74">
        <v>581.9</v>
      </c>
      <c r="H28" s="59">
        <f>G28/E28</f>
        <v>0.25614050532617305</v>
      </c>
      <c r="I28" s="60">
        <f>G28/F28</f>
        <v>0.9508169934640522</v>
      </c>
      <c r="J28" s="60">
        <f t="shared" si="1"/>
        <v>0.0005514292859459826</v>
      </c>
      <c r="K28" s="74">
        <v>2086.1</v>
      </c>
      <c r="L28" s="91">
        <f t="shared" si="2"/>
        <v>-1504.1999999999998</v>
      </c>
      <c r="M28" s="60">
        <f t="shared" si="6"/>
        <v>0.278941565600882</v>
      </c>
    </row>
    <row r="29" spans="1:13" s="7" customFormat="1" ht="27">
      <c r="A29" s="39" t="s">
        <v>33</v>
      </c>
      <c r="B29" s="24" t="s">
        <v>43</v>
      </c>
      <c r="C29" s="72">
        <v>22806.4</v>
      </c>
      <c r="D29" s="73">
        <f t="shared" si="0"/>
        <v>101893.4</v>
      </c>
      <c r="E29" s="72">
        <v>124699.8</v>
      </c>
      <c r="F29" s="72">
        <v>15179.2</v>
      </c>
      <c r="G29" s="74">
        <v>19062.9</v>
      </c>
      <c r="H29" s="75">
        <f t="shared" si="4"/>
        <v>0.15287033339267586</v>
      </c>
      <c r="I29" s="60">
        <f t="shared" si="5"/>
        <v>1.2558566986402446</v>
      </c>
      <c r="J29" s="60">
        <f t="shared" si="1"/>
        <v>0.018064686948031743</v>
      </c>
      <c r="K29" s="74">
        <v>4505.1</v>
      </c>
      <c r="L29" s="91">
        <f t="shared" si="2"/>
        <v>14557.800000000001</v>
      </c>
      <c r="M29" s="60">
        <f t="shared" si="6"/>
        <v>4.231404408337218</v>
      </c>
    </row>
    <row r="30" spans="1:13" s="7" customFormat="1" ht="13.5">
      <c r="A30" s="39" t="s">
        <v>34</v>
      </c>
      <c r="B30" s="24" t="s">
        <v>2</v>
      </c>
      <c r="C30" s="72">
        <v>871.6</v>
      </c>
      <c r="D30" s="73">
        <f t="shared" si="0"/>
        <v>0</v>
      </c>
      <c r="E30" s="72">
        <v>871.6</v>
      </c>
      <c r="F30" s="72">
        <v>162.5</v>
      </c>
      <c r="G30" s="72">
        <v>1060.8</v>
      </c>
      <c r="H30" s="75">
        <f t="shared" si="4"/>
        <v>1.2170720513997246</v>
      </c>
      <c r="I30" s="60">
        <f t="shared" si="5"/>
        <v>6.528</v>
      </c>
      <c r="J30" s="60">
        <f t="shared" si="1"/>
        <v>0.0010052520820269775</v>
      </c>
      <c r="K30" s="72">
        <v>1603.6</v>
      </c>
      <c r="L30" s="91">
        <f t="shared" si="2"/>
        <v>-542.8</v>
      </c>
      <c r="M30" s="60">
        <f t="shared" si="6"/>
        <v>0.6615115989024695</v>
      </c>
    </row>
    <row r="31" spans="1:13" s="7" customFormat="1" ht="13.5">
      <c r="A31" s="39" t="s">
        <v>35</v>
      </c>
      <c r="B31" s="24" t="s">
        <v>4</v>
      </c>
      <c r="C31" s="72">
        <v>0</v>
      </c>
      <c r="D31" s="73">
        <f t="shared" si="0"/>
        <v>0</v>
      </c>
      <c r="E31" s="72">
        <v>0</v>
      </c>
      <c r="F31" s="72">
        <v>0</v>
      </c>
      <c r="G31" s="72">
        <v>7.5</v>
      </c>
      <c r="H31" s="75"/>
      <c r="I31" s="60"/>
      <c r="J31" s="60">
        <f t="shared" si="1"/>
        <v>7.1072686794893785E-06</v>
      </c>
      <c r="K31" s="72">
        <v>-16</v>
      </c>
      <c r="L31" s="91">
        <f t="shared" si="2"/>
        <v>23.5</v>
      </c>
      <c r="M31" s="60">
        <f t="shared" si="6"/>
        <v>-0.46875</v>
      </c>
    </row>
    <row r="32" spans="1:13" s="7" customFormat="1" ht="13.5">
      <c r="A32" s="39" t="s">
        <v>36</v>
      </c>
      <c r="B32" s="22" t="s">
        <v>3</v>
      </c>
      <c r="C32" s="50">
        <f>C33+C34+C35+C36+C38</f>
        <v>3766674.8000000003</v>
      </c>
      <c r="D32" s="97">
        <f>D33+D34+D35+D36+D38</f>
        <v>546100.8999999998</v>
      </c>
      <c r="E32" s="50">
        <f>E33+E34+E35+E36+E38+E37</f>
        <v>4312775.7</v>
      </c>
      <c r="F32" s="50">
        <f>F33+F34+F35+F36+F38+F37</f>
        <v>720655.3</v>
      </c>
      <c r="G32" s="50">
        <f>G33+G34+G35+G36+G38+G37</f>
        <v>720655.3</v>
      </c>
      <c r="H32" s="59">
        <f>G32/E32</f>
        <v>0.16709779272777855</v>
      </c>
      <c r="I32" s="60">
        <f t="shared" si="5"/>
        <v>1</v>
      </c>
      <c r="J32" s="60">
        <f t="shared" si="1"/>
        <v>0.682918778986403</v>
      </c>
      <c r="K32" s="50">
        <f>SUM(K33:K38)</f>
        <v>700808.9999999999</v>
      </c>
      <c r="L32" s="91">
        <f t="shared" si="2"/>
        <v>19846.300000000163</v>
      </c>
      <c r="M32" s="60">
        <f t="shared" si="6"/>
        <v>1.028319128321697</v>
      </c>
    </row>
    <row r="33" spans="1:13" s="8" customFormat="1" ht="13.5">
      <c r="A33" s="40" t="s">
        <v>171</v>
      </c>
      <c r="B33" s="17" t="s">
        <v>69</v>
      </c>
      <c r="C33" s="51">
        <v>201985.3</v>
      </c>
      <c r="D33" s="66">
        <f t="shared" si="0"/>
        <v>33035</v>
      </c>
      <c r="E33" s="51">
        <v>235020.3</v>
      </c>
      <c r="F33" s="49">
        <v>58755</v>
      </c>
      <c r="G33" s="56">
        <v>58755</v>
      </c>
      <c r="H33" s="61">
        <f t="shared" si="4"/>
        <v>0.2499996808786305</v>
      </c>
      <c r="I33" s="62">
        <f t="shared" si="5"/>
        <v>1</v>
      </c>
      <c r="J33" s="62">
        <f t="shared" si="1"/>
        <v>0.05567834283511979</v>
      </c>
      <c r="K33" s="56">
        <v>50158.2</v>
      </c>
      <c r="L33" s="92">
        <f t="shared" si="2"/>
        <v>8596.800000000003</v>
      </c>
      <c r="M33" s="62">
        <f t="shared" si="6"/>
        <v>1.171393710300609</v>
      </c>
    </row>
    <row r="34" spans="1:13" s="8" customFormat="1" ht="27">
      <c r="A34" s="41" t="s">
        <v>172</v>
      </c>
      <c r="B34" s="18" t="s">
        <v>70</v>
      </c>
      <c r="C34" s="52">
        <v>402534.4</v>
      </c>
      <c r="D34" s="66">
        <f aca="true" t="shared" si="7" ref="D34:D39">E34-C34</f>
        <v>212938.5</v>
      </c>
      <c r="E34" s="52">
        <v>615472.9</v>
      </c>
      <c r="F34" s="52">
        <v>85471.7</v>
      </c>
      <c r="G34" s="56">
        <v>85471.7</v>
      </c>
      <c r="H34" s="61">
        <f t="shared" si="4"/>
        <v>0.13887158963457205</v>
      </c>
      <c r="I34" s="62">
        <f t="shared" si="5"/>
        <v>1</v>
      </c>
      <c r="J34" s="62">
        <f t="shared" si="1"/>
        <v>0.08099604485236164</v>
      </c>
      <c r="K34" s="56">
        <v>56182.7</v>
      </c>
      <c r="L34" s="92">
        <f t="shared" si="2"/>
        <v>29289</v>
      </c>
      <c r="M34" s="62">
        <f aca="true" t="shared" si="8" ref="M34:M39">G34/K34</f>
        <v>1.5213170602338442</v>
      </c>
    </row>
    <row r="35" spans="1:13" s="8" customFormat="1" ht="13.5">
      <c r="A35" s="41" t="s">
        <v>173</v>
      </c>
      <c r="B35" s="17" t="s">
        <v>71</v>
      </c>
      <c r="C35" s="52">
        <v>2926396.2</v>
      </c>
      <c r="D35" s="66">
        <f t="shared" si="7"/>
        <v>7361.299999999814</v>
      </c>
      <c r="E35" s="52">
        <v>2933757.5</v>
      </c>
      <c r="F35" s="52">
        <v>509211.6</v>
      </c>
      <c r="G35" s="56">
        <v>509211.6</v>
      </c>
      <c r="H35" s="61">
        <f t="shared" si="4"/>
        <v>0.1735697650538601</v>
      </c>
      <c r="I35" s="62">
        <f t="shared" si="5"/>
        <v>1</v>
      </c>
      <c r="J35" s="62">
        <f t="shared" si="1"/>
        <v>0.4825471541216898</v>
      </c>
      <c r="K35" s="56">
        <v>488033.8</v>
      </c>
      <c r="L35" s="92">
        <f t="shared" si="2"/>
        <v>21177.79999999999</v>
      </c>
      <c r="M35" s="62">
        <f t="shared" si="8"/>
        <v>1.0433941255708108</v>
      </c>
    </row>
    <row r="36" spans="1:13" s="8" customFormat="1" ht="13.5">
      <c r="A36" s="41" t="s">
        <v>174</v>
      </c>
      <c r="B36" s="17" t="s">
        <v>44</v>
      </c>
      <c r="C36" s="52">
        <v>235758.9</v>
      </c>
      <c r="D36" s="66">
        <f t="shared" si="7"/>
        <v>292968.79999999993</v>
      </c>
      <c r="E36" s="52">
        <v>528727.7</v>
      </c>
      <c r="F36" s="52">
        <v>67401.1</v>
      </c>
      <c r="G36" s="56">
        <v>67401.1</v>
      </c>
      <c r="H36" s="61">
        <f t="shared" si="4"/>
        <v>0.12747790592397562</v>
      </c>
      <c r="I36" s="62">
        <f t="shared" si="5"/>
        <v>1</v>
      </c>
      <c r="J36" s="62">
        <f>G36/ИТОГО_доходов</f>
        <v>0.06387169693241755</v>
      </c>
      <c r="K36" s="56">
        <v>112866.4</v>
      </c>
      <c r="L36" s="92">
        <f t="shared" si="2"/>
        <v>-45465.29999999999</v>
      </c>
      <c r="M36" s="62">
        <f t="shared" si="8"/>
        <v>0.597175953162323</v>
      </c>
    </row>
    <row r="37" spans="1:13" s="8" customFormat="1" ht="54">
      <c r="A37" s="39" t="s">
        <v>169</v>
      </c>
      <c r="B37" s="110" t="s">
        <v>170</v>
      </c>
      <c r="C37" s="77">
        <v>0</v>
      </c>
      <c r="D37" s="48">
        <f t="shared" si="7"/>
        <v>0</v>
      </c>
      <c r="E37" s="77">
        <v>0</v>
      </c>
      <c r="F37" s="77">
        <v>0</v>
      </c>
      <c r="G37" s="74">
        <v>0</v>
      </c>
      <c r="H37" s="111"/>
      <c r="I37" s="112"/>
      <c r="J37" s="65">
        <f>G37/ИТОГО_доходов</f>
        <v>0</v>
      </c>
      <c r="K37" s="74">
        <v>13.2</v>
      </c>
      <c r="L37" s="113">
        <f t="shared" si="2"/>
        <v>-13.2</v>
      </c>
      <c r="M37" s="62">
        <f t="shared" si="8"/>
        <v>0</v>
      </c>
    </row>
    <row r="38" spans="1:13" s="8" customFormat="1" ht="40.5">
      <c r="A38" s="39" t="s">
        <v>56</v>
      </c>
      <c r="B38" s="24" t="s">
        <v>60</v>
      </c>
      <c r="C38" s="77">
        <v>0</v>
      </c>
      <c r="D38" s="48">
        <f t="shared" si="7"/>
        <v>-202.7</v>
      </c>
      <c r="E38" s="77">
        <v>-202.7</v>
      </c>
      <c r="F38" s="77">
        <v>-184.1</v>
      </c>
      <c r="G38" s="74">
        <v>-184.1</v>
      </c>
      <c r="H38" s="71">
        <f t="shared" si="4"/>
        <v>0.9082387765170202</v>
      </c>
      <c r="I38" s="65">
        <f t="shared" si="5"/>
        <v>1</v>
      </c>
      <c r="J38" s="65">
        <f t="shared" si="1"/>
        <v>-0.00017445975518586593</v>
      </c>
      <c r="K38" s="74">
        <v>-6445.3</v>
      </c>
      <c r="L38" s="91">
        <f t="shared" si="2"/>
        <v>6261.2</v>
      </c>
      <c r="M38" s="60">
        <f t="shared" si="8"/>
        <v>0.028563449335174466</v>
      </c>
    </row>
    <row r="39" spans="1:13" s="9" customFormat="1" ht="13.5">
      <c r="A39" s="30"/>
      <c r="B39" s="20" t="s">
        <v>5</v>
      </c>
      <c r="C39" s="53">
        <f>C6+C32</f>
        <v>5316944.800000001</v>
      </c>
      <c r="D39" s="46">
        <f t="shared" si="7"/>
        <v>658129.3999999994</v>
      </c>
      <c r="E39" s="53">
        <f>E6+E32</f>
        <v>5975074.2</v>
      </c>
      <c r="F39" s="53">
        <f>F6+F32</f>
        <v>1060465.5</v>
      </c>
      <c r="G39" s="53">
        <f>G6+G32</f>
        <v>1055257.7000000002</v>
      </c>
      <c r="H39" s="59">
        <f t="shared" si="4"/>
        <v>0.1766099741489403</v>
      </c>
      <c r="I39" s="60">
        <f t="shared" si="5"/>
        <v>0.9950891377418692</v>
      </c>
      <c r="J39" s="60">
        <f t="shared" si="1"/>
        <v>1</v>
      </c>
      <c r="K39" s="53">
        <f>K6+K32</f>
        <v>1021283.7999999998</v>
      </c>
      <c r="L39" s="91">
        <f t="shared" si="2"/>
        <v>33973.90000000037</v>
      </c>
      <c r="M39" s="60">
        <f t="shared" si="8"/>
        <v>1.0332658757536353</v>
      </c>
    </row>
    <row r="40" spans="1:13" s="5" customFormat="1" ht="13.5">
      <c r="A40" s="99"/>
      <c r="B40" s="100"/>
      <c r="C40" s="101"/>
      <c r="D40" s="73"/>
      <c r="E40" s="101"/>
      <c r="F40" s="101"/>
      <c r="G40" s="101"/>
      <c r="H40" s="101"/>
      <c r="I40" s="102"/>
      <c r="J40" s="102"/>
      <c r="K40" s="101"/>
      <c r="L40" s="103"/>
      <c r="M40" s="102"/>
    </row>
    <row r="41" spans="1:13" ht="13.5">
      <c r="A41" s="34"/>
      <c r="B41" s="19" t="s">
        <v>18</v>
      </c>
      <c r="C41" s="54"/>
      <c r="D41" s="79"/>
      <c r="E41" s="54"/>
      <c r="F41" s="54"/>
      <c r="G41" s="54"/>
      <c r="H41" s="54"/>
      <c r="I41" s="63"/>
      <c r="J41" s="63"/>
      <c r="K41" s="54"/>
      <c r="L41" s="98"/>
      <c r="M41" s="15"/>
    </row>
    <row r="42" spans="1:13" s="21" customFormat="1" ht="13.5">
      <c r="A42" s="30" t="s">
        <v>21</v>
      </c>
      <c r="B42" s="43" t="s">
        <v>130</v>
      </c>
      <c r="C42" s="48">
        <f>C47+C48+C49+C50+C51+C52</f>
        <v>221349.80000000002</v>
      </c>
      <c r="D42" s="48">
        <f>E42-C42</f>
        <v>10027.300000000017</v>
      </c>
      <c r="E42" s="48">
        <f>E47+E48+E49+E50+E51+E52</f>
        <v>231377.10000000003</v>
      </c>
      <c r="F42" s="48">
        <f>F47+F48+F49+F50+F51+F52</f>
        <v>75721.2</v>
      </c>
      <c r="G42" s="48">
        <f>G47+G48+G49+G50+G51+G52</f>
        <v>61644.200000000004</v>
      </c>
      <c r="H42" s="64">
        <f>G42/E42*100%</f>
        <v>0.266423081627352</v>
      </c>
      <c r="I42" s="65">
        <f>G42/F42*100%</f>
        <v>0.8140943355361512</v>
      </c>
      <c r="J42" s="65">
        <f>G42/$G$131</f>
        <v>0.051845429397501114</v>
      </c>
      <c r="K42" s="48">
        <f>K47+K48+K49+K50+K51+K52</f>
        <v>60813.5</v>
      </c>
      <c r="L42" s="91">
        <f>G42-K42</f>
        <v>830.7000000000044</v>
      </c>
      <c r="M42" s="60">
        <f>G42/K42</f>
        <v>1.0136597959334688</v>
      </c>
    </row>
    <row r="43" spans="1:13" s="21" customFormat="1" ht="13.5">
      <c r="A43" s="35"/>
      <c r="B43" s="18" t="s">
        <v>129</v>
      </c>
      <c r="C43" s="55"/>
      <c r="D43" s="66"/>
      <c r="E43" s="47"/>
      <c r="F43" s="47"/>
      <c r="G43" s="47"/>
      <c r="H43" s="67"/>
      <c r="I43" s="62"/>
      <c r="J43" s="62"/>
      <c r="K43" s="47"/>
      <c r="L43" s="92"/>
      <c r="M43" s="62"/>
    </row>
    <row r="44" spans="1:14" s="21" customFormat="1" ht="13.5">
      <c r="A44" s="35"/>
      <c r="B44" s="17" t="s">
        <v>135</v>
      </c>
      <c r="C44" s="55">
        <v>191016.8</v>
      </c>
      <c r="D44" s="66">
        <f aca="true" t="shared" si="9" ref="D44:D52">E44-C44</f>
        <v>23176.800000000017</v>
      </c>
      <c r="E44" s="47">
        <v>214193.6</v>
      </c>
      <c r="F44" s="47">
        <v>70003.9</v>
      </c>
      <c r="G44" s="47">
        <v>56999.2</v>
      </c>
      <c r="H44" s="67">
        <f aca="true" t="shared" si="10" ref="H44:H108">G44/E44*100%</f>
        <v>0.2661106587685159</v>
      </c>
      <c r="I44" s="62">
        <f aca="true" t="shared" si="11" ref="I44:I108">G44/F44*100%</f>
        <v>0.8142289215315147</v>
      </c>
      <c r="J44" s="62">
        <f aca="true" t="shared" si="12" ref="J44:J53">G44/$G$131</f>
        <v>0.047938784172948064</v>
      </c>
      <c r="K44" s="47">
        <v>56893.1</v>
      </c>
      <c r="L44" s="92">
        <f aca="true" t="shared" si="13" ref="L44:L108">G44-K44</f>
        <v>106.09999999999854</v>
      </c>
      <c r="M44" s="62">
        <f aca="true" t="shared" si="14" ref="M44:M108">G44/K44</f>
        <v>1.0018649010161162</v>
      </c>
      <c r="N44" s="21" t="s">
        <v>152</v>
      </c>
    </row>
    <row r="45" spans="1:14" s="21" customFormat="1" ht="13.5">
      <c r="A45" s="35"/>
      <c r="B45" s="17" t="s">
        <v>136</v>
      </c>
      <c r="C45" s="55">
        <v>231.3</v>
      </c>
      <c r="D45" s="66">
        <f t="shared" si="9"/>
        <v>49</v>
      </c>
      <c r="E45" s="47">
        <v>280.3</v>
      </c>
      <c r="F45" s="47">
        <v>123.2</v>
      </c>
      <c r="G45" s="47">
        <v>123.1</v>
      </c>
      <c r="H45" s="67">
        <f>G45/E45*100%</f>
        <v>0.4391723153763824</v>
      </c>
      <c r="I45" s="62">
        <f>G45/F45*100%</f>
        <v>0.9991883116883116</v>
      </c>
      <c r="J45" s="62">
        <f>G45/$G$131</f>
        <v>0.00010353240627394607</v>
      </c>
      <c r="K45" s="47">
        <v>94.8</v>
      </c>
      <c r="L45" s="92">
        <f t="shared" si="13"/>
        <v>28.299999999999997</v>
      </c>
      <c r="M45" s="62">
        <f t="shared" si="14"/>
        <v>1.2985232067510548</v>
      </c>
      <c r="N45" s="21" t="s">
        <v>153</v>
      </c>
    </row>
    <row r="46" spans="1:14" s="21" customFormat="1" ht="27">
      <c r="A46" s="35"/>
      <c r="B46" s="17" t="s">
        <v>151</v>
      </c>
      <c r="C46" s="55">
        <v>1221.8</v>
      </c>
      <c r="D46" s="66">
        <f t="shared" si="9"/>
        <v>-1218.8999999999999</v>
      </c>
      <c r="E46" s="47">
        <v>2.9</v>
      </c>
      <c r="F46" s="47">
        <v>2.9</v>
      </c>
      <c r="G46" s="47">
        <v>2.9</v>
      </c>
      <c r="H46" s="67">
        <f>G46/E46*100%</f>
        <v>1</v>
      </c>
      <c r="I46" s="62">
        <f>G46/F46*100%</f>
        <v>1</v>
      </c>
      <c r="J46" s="62">
        <f>G46/$G$131</f>
        <v>2.4390250056412965E-06</v>
      </c>
      <c r="K46" s="47">
        <v>0</v>
      </c>
      <c r="L46" s="92">
        <f t="shared" si="13"/>
        <v>2.9</v>
      </c>
      <c r="M46" s="62"/>
      <c r="N46" s="21" t="s">
        <v>154</v>
      </c>
    </row>
    <row r="47" spans="1:13" s="21" customFormat="1" ht="27">
      <c r="A47" s="35" t="s">
        <v>77</v>
      </c>
      <c r="B47" s="18" t="s">
        <v>83</v>
      </c>
      <c r="C47" s="55">
        <v>3724.2</v>
      </c>
      <c r="D47" s="66">
        <f t="shared" si="9"/>
        <v>2.700000000000273</v>
      </c>
      <c r="E47" s="47">
        <v>3726.9</v>
      </c>
      <c r="F47" s="47">
        <v>933.7</v>
      </c>
      <c r="G47" s="47">
        <v>605.8</v>
      </c>
      <c r="H47" s="67">
        <f t="shared" si="10"/>
        <v>0.16254796211328448</v>
      </c>
      <c r="I47" s="62">
        <f t="shared" si="11"/>
        <v>0.6488165363607153</v>
      </c>
      <c r="J47" s="62">
        <f t="shared" si="12"/>
        <v>0.0005095039132474129</v>
      </c>
      <c r="K47" s="47">
        <v>639.7</v>
      </c>
      <c r="L47" s="92">
        <f t="shared" si="13"/>
        <v>-33.90000000000009</v>
      </c>
      <c r="M47" s="62">
        <f t="shared" si="14"/>
        <v>0.9470064092543379</v>
      </c>
    </row>
    <row r="48" spans="1:13" s="21" customFormat="1" ht="40.5">
      <c r="A48" s="35" t="s">
        <v>78</v>
      </c>
      <c r="B48" s="18" t="s">
        <v>84</v>
      </c>
      <c r="C48" s="55">
        <v>19669</v>
      </c>
      <c r="D48" s="66">
        <f t="shared" si="9"/>
        <v>0</v>
      </c>
      <c r="E48" s="47">
        <v>19669</v>
      </c>
      <c r="F48" s="47">
        <v>6641</v>
      </c>
      <c r="G48" s="47">
        <v>5907.1</v>
      </c>
      <c r="H48" s="67">
        <f t="shared" si="10"/>
        <v>0.3003253851237989</v>
      </c>
      <c r="I48" s="62">
        <f t="shared" si="11"/>
        <v>0.8894895347086282</v>
      </c>
      <c r="J48" s="62">
        <f t="shared" si="12"/>
        <v>0.004968125727870243</v>
      </c>
      <c r="K48" s="47">
        <v>4001.1</v>
      </c>
      <c r="L48" s="92">
        <f t="shared" si="13"/>
        <v>1906.0000000000005</v>
      </c>
      <c r="M48" s="62">
        <f t="shared" si="14"/>
        <v>1.4763689985254056</v>
      </c>
    </row>
    <row r="49" spans="1:13" s="21" customFormat="1" ht="40.5">
      <c r="A49" s="35" t="s">
        <v>79</v>
      </c>
      <c r="B49" s="18" t="s">
        <v>85</v>
      </c>
      <c r="C49" s="55">
        <v>112290.9</v>
      </c>
      <c r="D49" s="66">
        <f t="shared" si="9"/>
        <v>2072.4000000000087</v>
      </c>
      <c r="E49" s="47">
        <v>114363.3</v>
      </c>
      <c r="F49" s="47">
        <v>35882.7</v>
      </c>
      <c r="G49" s="47">
        <v>28293.5</v>
      </c>
      <c r="H49" s="67">
        <f t="shared" si="10"/>
        <v>0.24740017120877064</v>
      </c>
      <c r="I49" s="62">
        <f t="shared" si="11"/>
        <v>0.788499750576183</v>
      </c>
      <c r="J49" s="62">
        <f t="shared" si="12"/>
        <v>0.023796053102452423</v>
      </c>
      <c r="K49" s="47">
        <v>34189.6</v>
      </c>
      <c r="L49" s="92">
        <f t="shared" si="13"/>
        <v>-5896.0999999999985</v>
      </c>
      <c r="M49" s="62">
        <f t="shared" si="14"/>
        <v>0.8275469733486207</v>
      </c>
    </row>
    <row r="50" spans="1:13" s="21" customFormat="1" ht="27">
      <c r="A50" s="35" t="s">
        <v>80</v>
      </c>
      <c r="B50" s="18" t="s">
        <v>86</v>
      </c>
      <c r="C50" s="55">
        <v>32076.1</v>
      </c>
      <c r="D50" s="66">
        <f t="shared" si="9"/>
        <v>3610.5</v>
      </c>
      <c r="E50" s="47">
        <v>35686.6</v>
      </c>
      <c r="F50" s="47">
        <v>15154.8</v>
      </c>
      <c r="G50" s="47">
        <v>12475.7</v>
      </c>
      <c r="H50" s="67">
        <f t="shared" si="10"/>
        <v>0.34959060263516284</v>
      </c>
      <c r="I50" s="62">
        <f t="shared" si="11"/>
        <v>0.8232177263969173</v>
      </c>
      <c r="J50" s="62">
        <f t="shared" si="12"/>
        <v>0.01049260146995832</v>
      </c>
      <c r="K50" s="47">
        <v>5701.3</v>
      </c>
      <c r="L50" s="92">
        <f t="shared" si="13"/>
        <v>6774.400000000001</v>
      </c>
      <c r="M50" s="62">
        <f t="shared" si="14"/>
        <v>2.1882202304737515</v>
      </c>
    </row>
    <row r="51" spans="1:13" s="21" customFormat="1" ht="13.5">
      <c r="A51" s="35" t="s">
        <v>81</v>
      </c>
      <c r="B51" s="18" t="s">
        <v>87</v>
      </c>
      <c r="C51" s="55">
        <v>1000</v>
      </c>
      <c r="D51" s="66">
        <f t="shared" si="9"/>
        <v>-10</v>
      </c>
      <c r="E51" s="47">
        <v>990</v>
      </c>
      <c r="F51" s="47">
        <v>0</v>
      </c>
      <c r="G51" s="47">
        <v>0</v>
      </c>
      <c r="H51" s="67">
        <f t="shared" si="10"/>
        <v>0</v>
      </c>
      <c r="I51" s="62"/>
      <c r="J51" s="62">
        <f t="shared" si="12"/>
        <v>0</v>
      </c>
      <c r="K51" s="47">
        <v>0</v>
      </c>
      <c r="L51" s="92">
        <f t="shared" si="13"/>
        <v>0</v>
      </c>
      <c r="M51" s="62"/>
    </row>
    <row r="52" spans="1:13" s="21" customFormat="1" ht="13.5">
      <c r="A52" s="35" t="s">
        <v>82</v>
      </c>
      <c r="B52" s="18" t="s">
        <v>88</v>
      </c>
      <c r="C52" s="55">
        <v>52589.6</v>
      </c>
      <c r="D52" s="66">
        <f t="shared" si="9"/>
        <v>4351.700000000004</v>
      </c>
      <c r="E52" s="47">
        <v>56941.3</v>
      </c>
      <c r="F52" s="47">
        <v>17109</v>
      </c>
      <c r="G52" s="47">
        <v>14362.1</v>
      </c>
      <c r="H52" s="67">
        <f t="shared" si="10"/>
        <v>0.25222641562451154</v>
      </c>
      <c r="I52" s="62">
        <f t="shared" si="11"/>
        <v>0.8394470746390789</v>
      </c>
      <c r="J52" s="62">
        <f t="shared" si="12"/>
        <v>0.012079145183972713</v>
      </c>
      <c r="K52" s="47">
        <v>16281.8</v>
      </c>
      <c r="L52" s="92">
        <f t="shared" si="13"/>
        <v>-1919.699999999999</v>
      </c>
      <c r="M52" s="62">
        <f t="shared" si="14"/>
        <v>0.8820953457234458</v>
      </c>
    </row>
    <row r="53" spans="1:13" s="21" customFormat="1" ht="13.5">
      <c r="A53" s="30" t="s">
        <v>22</v>
      </c>
      <c r="B53" s="43" t="s">
        <v>12</v>
      </c>
      <c r="C53" s="48">
        <f>C58+C59+C60</f>
        <v>377591.9</v>
      </c>
      <c r="D53" s="48">
        <f>E53-C53</f>
        <v>59666.40000000002</v>
      </c>
      <c r="E53" s="48">
        <f>E58+E59+E60</f>
        <v>437258.30000000005</v>
      </c>
      <c r="F53" s="48">
        <f>F58+F59+F60</f>
        <v>18987.1</v>
      </c>
      <c r="G53" s="48">
        <f>G58+G59+G60</f>
        <v>17467.8</v>
      </c>
      <c r="H53" s="64">
        <f t="shared" si="10"/>
        <v>0.03994846981749688</v>
      </c>
      <c r="I53" s="65">
        <f t="shared" si="11"/>
        <v>0.9199825144440172</v>
      </c>
      <c r="J53" s="65">
        <f t="shared" si="12"/>
        <v>0.014691172756393462</v>
      </c>
      <c r="K53" s="48">
        <f>K58+K59+K60</f>
        <v>9158.199999999999</v>
      </c>
      <c r="L53" s="91">
        <f t="shared" si="13"/>
        <v>8309.6</v>
      </c>
      <c r="M53" s="60">
        <f>G53/K53</f>
        <v>1.9073398702801863</v>
      </c>
    </row>
    <row r="54" spans="1:13" s="21" customFormat="1" ht="13.5">
      <c r="A54" s="35"/>
      <c r="B54" s="18" t="s">
        <v>129</v>
      </c>
      <c r="C54" s="47"/>
      <c r="D54" s="66"/>
      <c r="E54" s="47"/>
      <c r="F54" s="47"/>
      <c r="G54" s="47"/>
      <c r="H54" s="67"/>
      <c r="I54" s="62"/>
      <c r="J54" s="62"/>
      <c r="K54" s="47"/>
      <c r="L54" s="92"/>
      <c r="M54" s="62"/>
    </row>
    <row r="55" spans="1:13" s="21" customFormat="1" ht="27">
      <c r="A55" s="35"/>
      <c r="B55" s="88" t="s">
        <v>155</v>
      </c>
      <c r="C55" s="47">
        <v>2271.2</v>
      </c>
      <c r="D55" s="66">
        <f aca="true" t="shared" si="15" ref="D55:D61">E55-C55</f>
        <v>0</v>
      </c>
      <c r="E55" s="47">
        <v>2271.2</v>
      </c>
      <c r="F55" s="47">
        <v>194.7</v>
      </c>
      <c r="G55" s="47">
        <v>194.7</v>
      </c>
      <c r="H55" s="67">
        <f t="shared" si="10"/>
        <v>0.08572560760831278</v>
      </c>
      <c r="I55" s="62">
        <f t="shared" si="11"/>
        <v>1</v>
      </c>
      <c r="J55" s="62">
        <f aca="true" t="shared" si="16" ref="J55:J61">G55/$G$131</f>
        <v>0.00016375109262012428</v>
      </c>
      <c r="K55" s="47">
        <v>144.9</v>
      </c>
      <c r="L55" s="92">
        <f t="shared" si="13"/>
        <v>49.79999999999998</v>
      </c>
      <c r="M55" s="62">
        <f t="shared" si="14"/>
        <v>1.3436853002070392</v>
      </c>
    </row>
    <row r="56" spans="1:13" s="21" customFormat="1" ht="27">
      <c r="A56" s="35"/>
      <c r="B56" s="88" t="s">
        <v>158</v>
      </c>
      <c r="C56" s="47">
        <v>336849</v>
      </c>
      <c r="D56" s="66">
        <f t="shared" si="15"/>
        <v>39751.5</v>
      </c>
      <c r="E56" s="47">
        <v>376600.5</v>
      </c>
      <c r="F56" s="47">
        <v>3939.9</v>
      </c>
      <c r="G56" s="47">
        <v>3939.9</v>
      </c>
      <c r="H56" s="67">
        <f t="shared" si="10"/>
        <v>0.010461749254183146</v>
      </c>
      <c r="I56" s="62">
        <f t="shared" si="11"/>
        <v>1</v>
      </c>
      <c r="J56" s="62">
        <f t="shared" si="16"/>
        <v>0.00331362573094005</v>
      </c>
      <c r="K56" s="47">
        <v>0</v>
      </c>
      <c r="L56" s="92">
        <f t="shared" si="13"/>
        <v>3939.9</v>
      </c>
      <c r="M56" s="62"/>
    </row>
    <row r="57" spans="1:13" s="21" customFormat="1" ht="40.5">
      <c r="A57" s="35"/>
      <c r="B57" s="88" t="s">
        <v>159</v>
      </c>
      <c r="C57" s="47">
        <v>7533.3</v>
      </c>
      <c r="D57" s="66">
        <f t="shared" si="15"/>
        <v>16142.100000000002</v>
      </c>
      <c r="E57" s="47">
        <f>15096.5+8578.9</f>
        <v>23675.4</v>
      </c>
      <c r="F57" s="47">
        <v>2921.9</v>
      </c>
      <c r="G57" s="47">
        <v>2921.9</v>
      </c>
      <c r="H57" s="67">
        <f t="shared" si="10"/>
        <v>0.12341502149910878</v>
      </c>
      <c r="I57" s="62">
        <f t="shared" si="11"/>
        <v>1</v>
      </c>
      <c r="J57" s="62">
        <f t="shared" si="16"/>
        <v>0.0024574438496494156</v>
      </c>
      <c r="K57" s="47">
        <v>600</v>
      </c>
      <c r="L57" s="92">
        <f t="shared" si="13"/>
        <v>2321.9</v>
      </c>
      <c r="M57" s="62">
        <f t="shared" si="14"/>
        <v>4.869833333333333</v>
      </c>
    </row>
    <row r="58" spans="1:13" s="21" customFormat="1" ht="13.5">
      <c r="A58" s="35" t="s">
        <v>89</v>
      </c>
      <c r="B58" s="93" t="s">
        <v>92</v>
      </c>
      <c r="C58" s="47">
        <v>2271.2</v>
      </c>
      <c r="D58" s="66">
        <f t="shared" si="15"/>
        <v>0</v>
      </c>
      <c r="E58" s="47">
        <v>2271.2</v>
      </c>
      <c r="F58" s="47">
        <v>194.7</v>
      </c>
      <c r="G58" s="47">
        <v>194.7</v>
      </c>
      <c r="H58" s="67">
        <f t="shared" si="10"/>
        <v>0.08572560760831278</v>
      </c>
      <c r="I58" s="62">
        <f t="shared" si="11"/>
        <v>1</v>
      </c>
      <c r="J58" s="62">
        <f t="shared" si="16"/>
        <v>0.00016375109262012428</v>
      </c>
      <c r="K58" s="47">
        <v>144.9</v>
      </c>
      <c r="L58" s="92">
        <f t="shared" si="13"/>
        <v>49.79999999999998</v>
      </c>
      <c r="M58" s="62">
        <f t="shared" si="14"/>
        <v>1.3436853002070392</v>
      </c>
    </row>
    <row r="59" spans="1:13" s="21" customFormat="1" ht="13.5">
      <c r="A59" s="35" t="s">
        <v>90</v>
      </c>
      <c r="B59" s="93" t="s">
        <v>93</v>
      </c>
      <c r="C59" s="47">
        <v>344382.3</v>
      </c>
      <c r="D59" s="66">
        <f t="shared" si="15"/>
        <v>55893.600000000035</v>
      </c>
      <c r="E59" s="47">
        <v>400275.9</v>
      </c>
      <c r="F59" s="47">
        <v>6861.8</v>
      </c>
      <c r="G59" s="47">
        <v>6861.8</v>
      </c>
      <c r="H59" s="67">
        <f t="shared" si="10"/>
        <v>0.017142675839339816</v>
      </c>
      <c r="I59" s="62">
        <f t="shared" si="11"/>
        <v>1</v>
      </c>
      <c r="J59" s="62">
        <f t="shared" si="16"/>
        <v>0.005771069580589466</v>
      </c>
      <c r="K59" s="47">
        <v>600</v>
      </c>
      <c r="L59" s="92">
        <f t="shared" si="13"/>
        <v>6261.8</v>
      </c>
      <c r="M59" s="62">
        <f t="shared" si="14"/>
        <v>11.436333333333334</v>
      </c>
    </row>
    <row r="60" spans="1:13" s="21" customFormat="1" ht="13.5">
      <c r="A60" s="35" t="s">
        <v>91</v>
      </c>
      <c r="B60" s="93" t="s">
        <v>94</v>
      </c>
      <c r="C60" s="47">
        <v>30938.4</v>
      </c>
      <c r="D60" s="66">
        <f t="shared" si="15"/>
        <v>3772.7999999999956</v>
      </c>
      <c r="E60" s="47">
        <v>34711.2</v>
      </c>
      <c r="F60" s="47">
        <v>11930.6</v>
      </c>
      <c r="G60" s="47">
        <v>10411.3</v>
      </c>
      <c r="H60" s="67">
        <f t="shared" si="10"/>
        <v>0.29994065316093943</v>
      </c>
      <c r="I60" s="62">
        <f t="shared" si="11"/>
        <v>0.8726551891774093</v>
      </c>
      <c r="J60" s="62">
        <f t="shared" si="16"/>
        <v>0.008756352083183873</v>
      </c>
      <c r="K60" s="47">
        <v>8413.3</v>
      </c>
      <c r="L60" s="92">
        <f t="shared" si="13"/>
        <v>1998</v>
      </c>
      <c r="M60" s="62">
        <f t="shared" si="14"/>
        <v>1.2374811310662879</v>
      </c>
    </row>
    <row r="61" spans="1:13" s="21" customFormat="1" ht="13.5">
      <c r="A61" s="30" t="s">
        <v>23</v>
      </c>
      <c r="B61" s="42" t="s">
        <v>131</v>
      </c>
      <c r="C61" s="48">
        <f>C74+C75+C76</f>
        <v>106348.7</v>
      </c>
      <c r="D61" s="48">
        <f t="shared" si="15"/>
        <v>245102.89999999997</v>
      </c>
      <c r="E61" s="48">
        <f>E74+E75+E76</f>
        <v>351451.6</v>
      </c>
      <c r="F61" s="48">
        <f>F74+F75+F76</f>
        <v>46791.799999999996</v>
      </c>
      <c r="G61" s="48">
        <f>G74+G75+G76</f>
        <v>43370.8</v>
      </c>
      <c r="H61" s="64">
        <f t="shared" si="10"/>
        <v>0.12340475900522292</v>
      </c>
      <c r="I61" s="65">
        <f t="shared" si="11"/>
        <v>0.9268888993370635</v>
      </c>
      <c r="J61" s="65">
        <f t="shared" si="16"/>
        <v>0.03647671231540261</v>
      </c>
      <c r="K61" s="48">
        <f>K74+K75+K76</f>
        <v>27566.7</v>
      </c>
      <c r="L61" s="91">
        <f t="shared" si="13"/>
        <v>15804.100000000002</v>
      </c>
      <c r="M61" s="60">
        <f t="shared" si="14"/>
        <v>1.573304022606986</v>
      </c>
    </row>
    <row r="62" spans="1:13" s="21" customFormat="1" ht="13.5">
      <c r="A62" s="35"/>
      <c r="B62" s="18" t="s">
        <v>129</v>
      </c>
      <c r="C62" s="85"/>
      <c r="D62" s="66"/>
      <c r="E62" s="47"/>
      <c r="F62" s="47"/>
      <c r="G62" s="47"/>
      <c r="H62" s="67"/>
      <c r="I62" s="62"/>
      <c r="J62" s="62"/>
      <c r="K62" s="47"/>
      <c r="L62" s="92"/>
      <c r="M62" s="62"/>
    </row>
    <row r="63" spans="1:13" s="21" customFormat="1" ht="27">
      <c r="A63" s="35"/>
      <c r="B63" s="115" t="s">
        <v>189</v>
      </c>
      <c r="C63" s="85">
        <v>0</v>
      </c>
      <c r="D63" s="66">
        <f>E63-C63</f>
        <v>3905.9</v>
      </c>
      <c r="E63" s="47">
        <v>3905.9</v>
      </c>
      <c r="F63" s="47">
        <v>1404.9</v>
      </c>
      <c r="G63" s="47">
        <v>1404.9</v>
      </c>
      <c r="H63" s="67">
        <f aca="true" t="shared" si="17" ref="H63:H68">G63/E63*100%</f>
        <v>0.3596866279218618</v>
      </c>
      <c r="I63" s="62">
        <f aca="true" t="shared" si="18" ref="I63:I72">G63/F63*100%</f>
        <v>1</v>
      </c>
      <c r="J63" s="62">
        <f aca="true" t="shared" si="19" ref="J63:J77">G63/$G$131</f>
        <v>0.0011815814587673994</v>
      </c>
      <c r="K63" s="47">
        <v>0</v>
      </c>
      <c r="L63" s="92">
        <f aca="true" t="shared" si="20" ref="L63:L68">G63-K63</f>
        <v>1404.9</v>
      </c>
      <c r="M63" s="62"/>
    </row>
    <row r="64" spans="1:13" s="21" customFormat="1" ht="27">
      <c r="A64" s="35"/>
      <c r="B64" s="116" t="s">
        <v>190</v>
      </c>
      <c r="C64" s="85">
        <v>0</v>
      </c>
      <c r="D64" s="66">
        <f>E64-C64</f>
        <v>24371.2</v>
      </c>
      <c r="E64" s="47">
        <v>24371.2</v>
      </c>
      <c r="F64" s="47">
        <v>1939.8</v>
      </c>
      <c r="G64" s="47">
        <v>1939.8</v>
      </c>
      <c r="H64" s="67">
        <f t="shared" si="17"/>
        <v>0.07959394695378151</v>
      </c>
      <c r="I64" s="62">
        <f t="shared" si="18"/>
        <v>1</v>
      </c>
      <c r="J64" s="62">
        <f t="shared" si="19"/>
        <v>0.0016314554158424093</v>
      </c>
      <c r="K64" s="47">
        <v>0</v>
      </c>
      <c r="L64" s="92">
        <f t="shared" si="20"/>
        <v>1939.8</v>
      </c>
      <c r="M64" s="62"/>
    </row>
    <row r="65" spans="1:13" s="21" customFormat="1" ht="40.5">
      <c r="A65" s="35"/>
      <c r="B65" s="114" t="s">
        <v>183</v>
      </c>
      <c r="C65" s="85">
        <v>0</v>
      </c>
      <c r="D65" s="66">
        <f>E65-C65</f>
        <v>4010.1</v>
      </c>
      <c r="E65" s="47">
        <v>4010.1</v>
      </c>
      <c r="F65" s="47">
        <v>4010.1</v>
      </c>
      <c r="G65" s="47">
        <v>4010</v>
      </c>
      <c r="H65" s="67">
        <f t="shared" si="17"/>
        <v>0.9999750629660108</v>
      </c>
      <c r="I65" s="62">
        <f t="shared" si="18"/>
        <v>0.9999750629660108</v>
      </c>
      <c r="J65" s="62">
        <f t="shared" si="19"/>
        <v>0.003372582852628138</v>
      </c>
      <c r="K65" s="47">
        <v>4448.3</v>
      </c>
      <c r="L65" s="92">
        <f t="shared" si="20"/>
        <v>-438.3000000000002</v>
      </c>
      <c r="M65" s="62">
        <f t="shared" si="14"/>
        <v>0.9014679765303599</v>
      </c>
    </row>
    <row r="66" spans="1:13" s="21" customFormat="1" ht="54">
      <c r="A66" s="35"/>
      <c r="B66" s="114" t="s">
        <v>184</v>
      </c>
      <c r="C66" s="85">
        <v>0</v>
      </c>
      <c r="D66" s="66">
        <f aca="true" t="shared" si="21" ref="D66:D76">E66-C66</f>
        <v>1087.1</v>
      </c>
      <c r="E66" s="47">
        <v>1087.1</v>
      </c>
      <c r="F66" s="47">
        <v>1087.1</v>
      </c>
      <c r="G66" s="47">
        <v>1087.1</v>
      </c>
      <c r="H66" s="67">
        <f t="shared" si="17"/>
        <v>1</v>
      </c>
      <c r="I66" s="62">
        <f t="shared" si="18"/>
        <v>1</v>
      </c>
      <c r="J66" s="62">
        <f t="shared" si="19"/>
        <v>0.0009142979598733288</v>
      </c>
      <c r="K66" s="47">
        <v>0</v>
      </c>
      <c r="L66" s="92">
        <f t="shared" si="20"/>
        <v>1087.1</v>
      </c>
      <c r="M66" s="62"/>
    </row>
    <row r="67" spans="1:13" s="21" customFormat="1" ht="54">
      <c r="A67" s="35"/>
      <c r="B67" s="114" t="s">
        <v>185</v>
      </c>
      <c r="C67" s="85">
        <v>0</v>
      </c>
      <c r="D67" s="66">
        <f t="shared" si="21"/>
        <v>673.8</v>
      </c>
      <c r="E67" s="47">
        <v>673.8</v>
      </c>
      <c r="F67" s="47">
        <v>0</v>
      </c>
      <c r="G67" s="47">
        <v>0</v>
      </c>
      <c r="H67" s="67">
        <f t="shared" si="17"/>
        <v>0</v>
      </c>
      <c r="I67" s="62"/>
      <c r="J67" s="62">
        <f t="shared" si="19"/>
        <v>0</v>
      </c>
      <c r="K67" s="47">
        <v>0</v>
      </c>
      <c r="L67" s="92">
        <f t="shared" si="20"/>
        <v>0</v>
      </c>
      <c r="M67" s="62"/>
    </row>
    <row r="68" spans="1:13" s="21" customFormat="1" ht="40.5">
      <c r="A68" s="35"/>
      <c r="B68" s="114" t="s">
        <v>191</v>
      </c>
      <c r="C68" s="85">
        <v>0</v>
      </c>
      <c r="D68" s="66">
        <f t="shared" si="21"/>
        <v>191862.9</v>
      </c>
      <c r="E68" s="47">
        <v>191862.9</v>
      </c>
      <c r="F68" s="47">
        <v>0</v>
      </c>
      <c r="G68" s="47">
        <v>0</v>
      </c>
      <c r="H68" s="67">
        <f t="shared" si="17"/>
        <v>0</v>
      </c>
      <c r="I68" s="62"/>
      <c r="J68" s="62">
        <f t="shared" si="19"/>
        <v>0</v>
      </c>
      <c r="K68" s="47">
        <v>0</v>
      </c>
      <c r="L68" s="92">
        <f t="shared" si="20"/>
        <v>0</v>
      </c>
      <c r="M68" s="62"/>
    </row>
    <row r="69" spans="1:13" s="21" customFormat="1" ht="27">
      <c r="A69" s="35"/>
      <c r="B69" s="89" t="s">
        <v>192</v>
      </c>
      <c r="C69" s="85">
        <v>0</v>
      </c>
      <c r="D69" s="66">
        <f t="shared" si="21"/>
        <v>322.6</v>
      </c>
      <c r="E69" s="47">
        <v>322.6</v>
      </c>
      <c r="F69" s="47">
        <v>70.9</v>
      </c>
      <c r="G69" s="47">
        <v>70.9</v>
      </c>
      <c r="H69" s="67">
        <f t="shared" si="10"/>
        <v>0.21977681339119653</v>
      </c>
      <c r="I69" s="62">
        <f t="shared" si="18"/>
        <v>1</v>
      </c>
      <c r="J69" s="62">
        <f t="shared" si="19"/>
        <v>5.9629956172402744E-05</v>
      </c>
      <c r="K69" s="47">
        <v>0</v>
      </c>
      <c r="L69" s="92">
        <f t="shared" si="13"/>
        <v>70.9</v>
      </c>
      <c r="M69" s="62"/>
    </row>
    <row r="70" spans="1:13" s="21" customFormat="1" ht="27">
      <c r="A70" s="35"/>
      <c r="B70" s="86" t="s">
        <v>146</v>
      </c>
      <c r="C70" s="85">
        <v>717.4</v>
      </c>
      <c r="D70" s="66">
        <f t="shared" si="21"/>
        <v>90</v>
      </c>
      <c r="E70" s="47">
        <v>807.4</v>
      </c>
      <c r="F70" s="47">
        <v>48.3</v>
      </c>
      <c r="G70" s="47">
        <v>48.3</v>
      </c>
      <c r="H70" s="67">
        <f t="shared" si="10"/>
        <v>0.05982164973990587</v>
      </c>
      <c r="I70" s="62">
        <f t="shared" si="18"/>
        <v>1</v>
      </c>
      <c r="J70" s="62">
        <f t="shared" si="19"/>
        <v>4.062238199050849E-05</v>
      </c>
      <c r="K70" s="47">
        <v>187.5</v>
      </c>
      <c r="L70" s="92">
        <f t="shared" si="13"/>
        <v>-139.2</v>
      </c>
      <c r="M70" s="62">
        <f t="shared" si="14"/>
        <v>0.2576</v>
      </c>
    </row>
    <row r="71" spans="1:13" s="21" customFormat="1" ht="27">
      <c r="A71" s="35"/>
      <c r="B71" s="89" t="s">
        <v>186</v>
      </c>
      <c r="C71" s="85">
        <v>0</v>
      </c>
      <c r="D71" s="66">
        <f t="shared" si="21"/>
        <v>1749.8</v>
      </c>
      <c r="E71" s="47">
        <v>1749.8</v>
      </c>
      <c r="F71" s="47">
        <v>750</v>
      </c>
      <c r="G71" s="47">
        <v>750</v>
      </c>
      <c r="H71" s="67">
        <f t="shared" si="10"/>
        <v>0.4286204137615728</v>
      </c>
      <c r="I71" s="62">
        <f t="shared" si="18"/>
        <v>1</v>
      </c>
      <c r="J71" s="62">
        <f t="shared" si="19"/>
        <v>0.000630782329045163</v>
      </c>
      <c r="K71" s="47">
        <v>0</v>
      </c>
      <c r="L71" s="92">
        <f t="shared" si="13"/>
        <v>750</v>
      </c>
      <c r="M71" s="62"/>
    </row>
    <row r="72" spans="1:13" s="21" customFormat="1" ht="40.5">
      <c r="A72" s="35"/>
      <c r="B72" s="104" t="s">
        <v>188</v>
      </c>
      <c r="C72" s="85">
        <v>0</v>
      </c>
      <c r="D72" s="66">
        <f t="shared" si="21"/>
        <v>6500</v>
      </c>
      <c r="E72" s="47">
        <v>6500</v>
      </c>
      <c r="F72" s="47">
        <v>1601.3</v>
      </c>
      <c r="G72" s="47">
        <v>1601.3</v>
      </c>
      <c r="H72" s="67">
        <f>G72/E72*100%</f>
        <v>0.24635384615384615</v>
      </c>
      <c r="I72" s="62">
        <f t="shared" si="18"/>
        <v>1</v>
      </c>
      <c r="J72" s="62">
        <f t="shared" si="19"/>
        <v>0.0013467623246666924</v>
      </c>
      <c r="K72" s="47">
        <v>333.7</v>
      </c>
      <c r="L72" s="92">
        <f>G72-K72</f>
        <v>1267.6</v>
      </c>
      <c r="M72" s="62">
        <f t="shared" si="14"/>
        <v>4.798621516332035</v>
      </c>
    </row>
    <row r="73" spans="1:13" s="21" customFormat="1" ht="27">
      <c r="A73" s="35"/>
      <c r="B73" s="114" t="s">
        <v>187</v>
      </c>
      <c r="C73" s="85">
        <v>0</v>
      </c>
      <c r="D73" s="66">
        <f t="shared" si="21"/>
        <v>635.4</v>
      </c>
      <c r="E73" s="47">
        <v>635.4</v>
      </c>
      <c r="F73" s="47">
        <v>0</v>
      </c>
      <c r="G73" s="47">
        <v>0</v>
      </c>
      <c r="H73" s="67">
        <f>G73/E73*100%</f>
        <v>0</v>
      </c>
      <c r="I73" s="62"/>
      <c r="J73" s="62">
        <f>G73/$G$131</f>
        <v>0</v>
      </c>
      <c r="K73" s="47">
        <v>0</v>
      </c>
      <c r="L73" s="92">
        <f>G73-K73</f>
        <v>0</v>
      </c>
      <c r="M73" s="62"/>
    </row>
    <row r="74" spans="1:13" s="21" customFormat="1" ht="13.5">
      <c r="A74" s="35" t="s">
        <v>95</v>
      </c>
      <c r="B74" s="88" t="s">
        <v>98</v>
      </c>
      <c r="C74" s="85">
        <v>807.4</v>
      </c>
      <c r="D74" s="66">
        <f t="shared" si="21"/>
        <v>33374.299999999996</v>
      </c>
      <c r="E74" s="47">
        <v>34181.7</v>
      </c>
      <c r="F74" s="47">
        <v>8490.2</v>
      </c>
      <c r="G74" s="47">
        <v>8490.1</v>
      </c>
      <c r="H74" s="67">
        <f t="shared" si="10"/>
        <v>0.2483814438720134</v>
      </c>
      <c r="I74" s="62">
        <f t="shared" si="11"/>
        <v>0.9999882217144472</v>
      </c>
      <c r="J74" s="62">
        <f t="shared" si="19"/>
        <v>0.007140540069101784</v>
      </c>
      <c r="K74" s="47">
        <v>4635.8</v>
      </c>
      <c r="L74" s="92">
        <f t="shared" si="13"/>
        <v>3854.3</v>
      </c>
      <c r="M74" s="62">
        <f t="shared" si="14"/>
        <v>1.8314206825143449</v>
      </c>
    </row>
    <row r="75" spans="1:13" s="21" customFormat="1" ht="13.5">
      <c r="A75" s="35" t="s">
        <v>96</v>
      </c>
      <c r="B75" s="88" t="s">
        <v>99</v>
      </c>
      <c r="C75" s="85">
        <v>0</v>
      </c>
      <c r="D75" s="66">
        <f t="shared" si="21"/>
        <v>195244.5</v>
      </c>
      <c r="E75" s="47">
        <v>195244.5</v>
      </c>
      <c r="F75" s="47">
        <v>820.9</v>
      </c>
      <c r="G75" s="47">
        <v>820.9</v>
      </c>
      <c r="H75" s="67">
        <f t="shared" si="10"/>
        <v>0.004204471828911954</v>
      </c>
      <c r="I75" s="62"/>
      <c r="J75" s="62">
        <f t="shared" si="19"/>
        <v>0.0006904122852175657</v>
      </c>
      <c r="K75" s="47">
        <v>0</v>
      </c>
      <c r="L75" s="92">
        <f t="shared" si="13"/>
        <v>820.9</v>
      </c>
      <c r="M75" s="62"/>
    </row>
    <row r="76" spans="1:13" s="21" customFormat="1" ht="13.5">
      <c r="A76" s="35" t="s">
        <v>97</v>
      </c>
      <c r="B76" s="88" t="s">
        <v>100</v>
      </c>
      <c r="C76" s="85">
        <v>105541.3</v>
      </c>
      <c r="D76" s="66">
        <f t="shared" si="21"/>
        <v>16484.09999999999</v>
      </c>
      <c r="E76" s="47">
        <v>122025.4</v>
      </c>
      <c r="F76" s="47">
        <v>37480.7</v>
      </c>
      <c r="G76" s="47">
        <v>34059.8</v>
      </c>
      <c r="H76" s="67">
        <f t="shared" si="10"/>
        <v>0.2791205765357049</v>
      </c>
      <c r="I76" s="62">
        <f t="shared" si="11"/>
        <v>0.9087290258719822</v>
      </c>
      <c r="J76" s="62">
        <f t="shared" si="19"/>
        <v>0.028645759961083258</v>
      </c>
      <c r="K76" s="47">
        <v>22930.9</v>
      </c>
      <c r="L76" s="92">
        <f t="shared" si="13"/>
        <v>11128.900000000001</v>
      </c>
      <c r="M76" s="62">
        <f t="shared" si="14"/>
        <v>1.4853232973847517</v>
      </c>
    </row>
    <row r="77" spans="1:13" s="21" customFormat="1" ht="13.5">
      <c r="A77" s="30" t="s">
        <v>24</v>
      </c>
      <c r="B77" s="42" t="s">
        <v>132</v>
      </c>
      <c r="C77" s="48">
        <f>C84+C85+C86+C87+C88</f>
        <v>3924657.5</v>
      </c>
      <c r="D77" s="48">
        <f>E77-C77</f>
        <v>145100.49999999953</v>
      </c>
      <c r="E77" s="48">
        <f>E84+E85+E86+E87+E88</f>
        <v>4069757.9999999995</v>
      </c>
      <c r="F77" s="48">
        <f>F84+F85+F86+F87+F88</f>
        <v>812883.9</v>
      </c>
      <c r="G77" s="48">
        <f>G84+G85+G86+G87+G88</f>
        <v>811687.8</v>
      </c>
      <c r="H77" s="64">
        <f t="shared" si="10"/>
        <v>0.19944375070950168</v>
      </c>
      <c r="I77" s="65">
        <f t="shared" si="11"/>
        <v>0.998528572161412</v>
      </c>
      <c r="J77" s="65">
        <f t="shared" si="19"/>
        <v>0.6826644279220593</v>
      </c>
      <c r="K77" s="48">
        <f>K84+K85+K86+K87+K88</f>
        <v>698103.3</v>
      </c>
      <c r="L77" s="91">
        <f t="shared" si="13"/>
        <v>113584.5</v>
      </c>
      <c r="M77" s="60">
        <f t="shared" si="14"/>
        <v>1.1627044307053125</v>
      </c>
    </row>
    <row r="78" spans="1:13" s="21" customFormat="1" ht="13.5">
      <c r="A78" s="35"/>
      <c r="B78" s="18" t="s">
        <v>129</v>
      </c>
      <c r="C78" s="56"/>
      <c r="D78" s="66"/>
      <c r="E78" s="47"/>
      <c r="F78" s="47"/>
      <c r="G78" s="47"/>
      <c r="H78" s="67"/>
      <c r="I78" s="62"/>
      <c r="J78" s="62"/>
      <c r="K78" s="47"/>
      <c r="L78" s="92"/>
      <c r="M78" s="62"/>
    </row>
    <row r="79" spans="1:14" s="21" customFormat="1" ht="13.5">
      <c r="A79" s="35"/>
      <c r="B79" s="95" t="s">
        <v>135</v>
      </c>
      <c r="C79" s="56">
        <v>293263.3</v>
      </c>
      <c r="D79" s="66">
        <f aca="true" t="shared" si="22" ref="D79:D89">E79-C79</f>
        <v>3037692.3000000003</v>
      </c>
      <c r="E79" s="47">
        <v>3330955.6</v>
      </c>
      <c r="F79" s="47">
        <v>631683.8</v>
      </c>
      <c r="G79" s="47">
        <v>630487.7</v>
      </c>
      <c r="H79" s="67">
        <f t="shared" si="10"/>
        <v>0.18928132815700094</v>
      </c>
      <c r="I79" s="62">
        <f t="shared" si="11"/>
        <v>0.9981064893543256</v>
      </c>
      <c r="J79" s="62">
        <f aca="true" t="shared" si="23" ref="J79:J89">G79/$G$131</f>
        <v>0.5302673331204373</v>
      </c>
      <c r="K79" s="47">
        <v>529900.3</v>
      </c>
      <c r="L79" s="92">
        <f t="shared" si="13"/>
        <v>100587.3999999999</v>
      </c>
      <c r="M79" s="62">
        <f t="shared" si="14"/>
        <v>1.1898232554312573</v>
      </c>
      <c r="N79" s="21" t="s">
        <v>152</v>
      </c>
    </row>
    <row r="80" spans="1:14" s="21" customFormat="1" ht="13.5">
      <c r="A80" s="35"/>
      <c r="B80" s="95" t="s">
        <v>136</v>
      </c>
      <c r="C80" s="56">
        <v>168371.8</v>
      </c>
      <c r="D80" s="66">
        <f t="shared" si="22"/>
        <v>94571.70000000001</v>
      </c>
      <c r="E80" s="47">
        <v>262943.5</v>
      </c>
      <c r="F80" s="47">
        <v>101195.8</v>
      </c>
      <c r="G80" s="47">
        <v>101195.8</v>
      </c>
      <c r="H80" s="67">
        <f t="shared" si="10"/>
        <v>0.38485758347325566</v>
      </c>
      <c r="I80" s="62">
        <f t="shared" si="11"/>
        <v>1</v>
      </c>
      <c r="J80" s="62">
        <f t="shared" si="23"/>
        <v>0.08511002988478467</v>
      </c>
      <c r="K80" s="47">
        <v>100236.8</v>
      </c>
      <c r="L80" s="92">
        <f t="shared" si="13"/>
        <v>959</v>
      </c>
      <c r="M80" s="62">
        <f t="shared" si="14"/>
        <v>1.0095673445281572</v>
      </c>
      <c r="N80" s="21" t="s">
        <v>153</v>
      </c>
    </row>
    <row r="81" spans="1:14" s="21" customFormat="1" ht="13.5">
      <c r="A81" s="35"/>
      <c r="B81" s="96" t="s">
        <v>160</v>
      </c>
      <c r="C81" s="56">
        <v>85505.6</v>
      </c>
      <c r="D81" s="66">
        <f t="shared" si="22"/>
        <v>-41978.40000000001</v>
      </c>
      <c r="E81" s="47">
        <v>43527.2</v>
      </c>
      <c r="F81" s="47">
        <v>2671</v>
      </c>
      <c r="G81" s="47">
        <v>2671</v>
      </c>
      <c r="H81" s="67">
        <f t="shared" si="10"/>
        <v>0.06136392876178574</v>
      </c>
      <c r="I81" s="62">
        <f t="shared" si="11"/>
        <v>1</v>
      </c>
      <c r="J81" s="62">
        <f t="shared" si="23"/>
        <v>0.0022464261345061737</v>
      </c>
      <c r="K81" s="47">
        <v>3495.9</v>
      </c>
      <c r="L81" s="92">
        <f t="shared" si="13"/>
        <v>-824.9000000000001</v>
      </c>
      <c r="M81" s="62">
        <f t="shared" si="14"/>
        <v>0.7640378729368689</v>
      </c>
      <c r="N81" s="21" t="s">
        <v>162</v>
      </c>
    </row>
    <row r="82" spans="1:14" s="21" customFormat="1" ht="27">
      <c r="A82" s="35"/>
      <c r="B82" s="88" t="s">
        <v>151</v>
      </c>
      <c r="C82" s="56">
        <v>67369</v>
      </c>
      <c r="D82" s="66">
        <f t="shared" si="22"/>
        <v>-570.3999999999942</v>
      </c>
      <c r="E82" s="47">
        <v>66798.6</v>
      </c>
      <c r="F82" s="47">
        <v>1668.3</v>
      </c>
      <c r="G82" s="47">
        <v>1668.3</v>
      </c>
      <c r="H82" s="67">
        <f t="shared" si="10"/>
        <v>0.024975074327905075</v>
      </c>
      <c r="I82" s="62">
        <f t="shared" si="11"/>
        <v>1</v>
      </c>
      <c r="J82" s="62">
        <f t="shared" si="23"/>
        <v>0.0014031122127280604</v>
      </c>
      <c r="K82" s="47">
        <v>6648.7</v>
      </c>
      <c r="L82" s="92">
        <f t="shared" si="13"/>
        <v>-4980.4</v>
      </c>
      <c r="M82" s="62">
        <f t="shared" si="14"/>
        <v>0.2509212327221863</v>
      </c>
      <c r="N82" s="21" t="s">
        <v>154</v>
      </c>
    </row>
    <row r="83" spans="1:14" s="21" customFormat="1" ht="13.5">
      <c r="A83" s="35"/>
      <c r="B83" s="96" t="s">
        <v>161</v>
      </c>
      <c r="C83" s="56">
        <v>220146.7</v>
      </c>
      <c r="D83" s="66">
        <f t="shared" si="22"/>
        <v>-176864</v>
      </c>
      <c r="E83" s="47">
        <v>43282.7</v>
      </c>
      <c r="F83" s="47">
        <v>15534.5</v>
      </c>
      <c r="G83" s="47">
        <v>15534.5</v>
      </c>
      <c r="H83" s="67">
        <f t="shared" si="10"/>
        <v>0.3589078315354634</v>
      </c>
      <c r="I83" s="62">
        <f t="shared" si="11"/>
        <v>1</v>
      </c>
      <c r="J83" s="62">
        <f t="shared" si="23"/>
        <v>0.01306518412073611</v>
      </c>
      <c r="K83" s="47">
        <v>54.1</v>
      </c>
      <c r="L83" s="92">
        <f t="shared" si="13"/>
        <v>15480.4</v>
      </c>
      <c r="M83" s="62">
        <f t="shared" si="14"/>
        <v>287.1441774491682</v>
      </c>
      <c r="N83" s="21" t="s">
        <v>163</v>
      </c>
    </row>
    <row r="84" spans="1:13" s="21" customFormat="1" ht="13.5">
      <c r="A84" s="35" t="s">
        <v>101</v>
      </c>
      <c r="B84" s="44" t="s">
        <v>106</v>
      </c>
      <c r="C84" s="56">
        <v>1213011.5</v>
      </c>
      <c r="D84" s="66">
        <f t="shared" si="22"/>
        <v>75093.30000000005</v>
      </c>
      <c r="E84" s="47">
        <v>1288104.8</v>
      </c>
      <c r="F84" s="47">
        <v>285609.3</v>
      </c>
      <c r="G84" s="47">
        <v>285590.9</v>
      </c>
      <c r="H84" s="67">
        <f t="shared" si="10"/>
        <v>0.22171402513211658</v>
      </c>
      <c r="I84" s="62">
        <f t="shared" si="11"/>
        <v>0.9999355763275217</v>
      </c>
      <c r="J84" s="62">
        <f t="shared" si="23"/>
        <v>0.240194257408139</v>
      </c>
      <c r="K84" s="47">
        <v>225601.8</v>
      </c>
      <c r="L84" s="92">
        <f t="shared" si="13"/>
        <v>59989.100000000035</v>
      </c>
      <c r="M84" s="62">
        <f t="shared" si="14"/>
        <v>1.265907009607193</v>
      </c>
    </row>
    <row r="85" spans="1:13" s="21" customFormat="1" ht="13.5">
      <c r="A85" s="35" t="s">
        <v>102</v>
      </c>
      <c r="B85" s="44" t="s">
        <v>107</v>
      </c>
      <c r="C85" s="56">
        <v>2320950.5</v>
      </c>
      <c r="D85" s="66">
        <f t="shared" si="22"/>
        <v>38336.299999999814</v>
      </c>
      <c r="E85" s="47">
        <v>2359286.8</v>
      </c>
      <c r="F85" s="47">
        <v>416825.5</v>
      </c>
      <c r="G85" s="47">
        <v>416749.4</v>
      </c>
      <c r="H85" s="67">
        <f t="shared" si="10"/>
        <v>0.17664211065818708</v>
      </c>
      <c r="I85" s="62">
        <f t="shared" si="11"/>
        <v>0.9998174295958381</v>
      </c>
      <c r="J85" s="62">
        <f t="shared" si="23"/>
        <v>0.350504209546899</v>
      </c>
      <c r="K85" s="47">
        <v>398264.5</v>
      </c>
      <c r="L85" s="92">
        <f t="shared" si="13"/>
        <v>18484.900000000023</v>
      </c>
      <c r="M85" s="62">
        <f t="shared" si="14"/>
        <v>1.0464136271246873</v>
      </c>
    </row>
    <row r="86" spans="1:13" s="21" customFormat="1" ht="13.5">
      <c r="A86" s="35" t="s">
        <v>103</v>
      </c>
      <c r="B86" s="44" t="s">
        <v>108</v>
      </c>
      <c r="C86" s="56">
        <v>309876.4</v>
      </c>
      <c r="D86" s="66">
        <f t="shared" si="22"/>
        <v>19914.699999999953</v>
      </c>
      <c r="E86" s="47">
        <v>329791.1</v>
      </c>
      <c r="F86" s="47">
        <v>82002.7</v>
      </c>
      <c r="G86" s="47">
        <v>82002.7</v>
      </c>
      <c r="H86" s="67">
        <f t="shared" si="10"/>
        <v>0.2486504335623369</v>
      </c>
      <c r="I86" s="62">
        <f t="shared" si="11"/>
        <v>1</v>
      </c>
      <c r="J86" s="62">
        <f t="shared" si="23"/>
        <v>0.0689678054586557</v>
      </c>
      <c r="K86" s="47">
        <v>58042.4</v>
      </c>
      <c r="L86" s="92">
        <f t="shared" si="13"/>
        <v>23960.299999999996</v>
      </c>
      <c r="M86" s="62">
        <f t="shared" si="14"/>
        <v>1.412806844651496</v>
      </c>
    </row>
    <row r="87" spans="1:13" s="21" customFormat="1" ht="13.5">
      <c r="A87" s="35" t="s">
        <v>104</v>
      </c>
      <c r="B87" s="44" t="s">
        <v>109</v>
      </c>
      <c r="C87" s="56">
        <v>13322</v>
      </c>
      <c r="D87" s="66">
        <f t="shared" si="22"/>
        <v>862.2999999999993</v>
      </c>
      <c r="E87" s="47">
        <v>14184.3</v>
      </c>
      <c r="F87" s="47">
        <v>3308</v>
      </c>
      <c r="G87" s="47">
        <v>3308</v>
      </c>
      <c r="H87" s="67">
        <f t="shared" si="10"/>
        <v>0.23321559752684307</v>
      </c>
      <c r="I87" s="62">
        <f t="shared" si="11"/>
        <v>1</v>
      </c>
      <c r="J87" s="62">
        <f t="shared" si="23"/>
        <v>0.0027821705926418653</v>
      </c>
      <c r="K87" s="47">
        <v>2897.4</v>
      </c>
      <c r="L87" s="92">
        <f t="shared" si="13"/>
        <v>410.5999999999999</v>
      </c>
      <c r="M87" s="62">
        <f t="shared" si="14"/>
        <v>1.1417132601642852</v>
      </c>
    </row>
    <row r="88" spans="1:13" s="21" customFormat="1" ht="13.5">
      <c r="A88" s="35" t="s">
        <v>105</v>
      </c>
      <c r="B88" s="44" t="s">
        <v>110</v>
      </c>
      <c r="C88" s="56">
        <v>67497.1</v>
      </c>
      <c r="D88" s="66">
        <f t="shared" si="22"/>
        <v>10893.899999999994</v>
      </c>
      <c r="E88" s="47">
        <v>78391</v>
      </c>
      <c r="F88" s="47">
        <v>25138.4</v>
      </c>
      <c r="G88" s="47">
        <v>24036.8</v>
      </c>
      <c r="H88" s="67">
        <f t="shared" si="10"/>
        <v>0.3066270362669184</v>
      </c>
      <c r="I88" s="62">
        <f t="shared" si="11"/>
        <v>0.9561785952964388</v>
      </c>
      <c r="J88" s="62">
        <f t="shared" si="23"/>
        <v>0.020215984915723698</v>
      </c>
      <c r="K88" s="47">
        <v>13297.2</v>
      </c>
      <c r="L88" s="92">
        <f t="shared" si="13"/>
        <v>10739.599999999999</v>
      </c>
      <c r="M88" s="62">
        <f t="shared" si="14"/>
        <v>1.807658755226664</v>
      </c>
    </row>
    <row r="89" spans="1:13" s="21" customFormat="1" ht="13.5">
      <c r="A89" s="30" t="s">
        <v>25</v>
      </c>
      <c r="B89" s="42" t="s">
        <v>156</v>
      </c>
      <c r="C89" s="48">
        <f>C96+C97</f>
        <v>295831.7</v>
      </c>
      <c r="D89" s="48">
        <f t="shared" si="22"/>
        <v>24637.29999999999</v>
      </c>
      <c r="E89" s="48">
        <f>E96+E97</f>
        <v>320469</v>
      </c>
      <c r="F89" s="48">
        <f>F96+F97</f>
        <v>90170.1</v>
      </c>
      <c r="G89" s="48">
        <f>G96+G97</f>
        <v>89847.7</v>
      </c>
      <c r="H89" s="64">
        <f t="shared" si="10"/>
        <v>0.28036315525058586</v>
      </c>
      <c r="I89" s="65">
        <f t="shared" si="11"/>
        <v>0.9964245354058606</v>
      </c>
      <c r="J89" s="65">
        <f t="shared" si="23"/>
        <v>0.07556578862046812</v>
      </c>
      <c r="K89" s="48">
        <f>K96+K97</f>
        <v>64534.7</v>
      </c>
      <c r="L89" s="91">
        <f t="shared" si="13"/>
        <v>25313</v>
      </c>
      <c r="M89" s="60">
        <f t="shared" si="14"/>
        <v>1.3922385941206823</v>
      </c>
    </row>
    <row r="90" spans="1:13" s="21" customFormat="1" ht="13.5">
      <c r="A90" s="35"/>
      <c r="B90" s="18" t="s">
        <v>129</v>
      </c>
      <c r="C90" s="56"/>
      <c r="D90" s="66"/>
      <c r="E90" s="47"/>
      <c r="F90" s="47"/>
      <c r="G90" s="47"/>
      <c r="H90" s="67"/>
      <c r="I90" s="62"/>
      <c r="J90" s="62"/>
      <c r="K90" s="47"/>
      <c r="L90" s="92"/>
      <c r="M90" s="62"/>
    </row>
    <row r="91" spans="1:14" s="21" customFormat="1" ht="13.5">
      <c r="A91" s="35"/>
      <c r="B91" s="95" t="s">
        <v>135</v>
      </c>
      <c r="C91" s="56">
        <v>235593.4</v>
      </c>
      <c r="D91" s="66">
        <f aca="true" t="shared" si="24" ref="D91:D98">E91-C91</f>
        <v>33978.19999999998</v>
      </c>
      <c r="E91" s="47">
        <v>269571.6</v>
      </c>
      <c r="F91" s="47">
        <v>73852.2</v>
      </c>
      <c r="G91" s="47">
        <v>73554.7</v>
      </c>
      <c r="H91" s="67">
        <f t="shared" si="10"/>
        <v>0.2728577491100695</v>
      </c>
      <c r="I91" s="62">
        <f t="shared" si="11"/>
        <v>0.9959716839850404</v>
      </c>
      <c r="J91" s="62">
        <f aca="true" t="shared" si="25" ref="J91:J98">G91/$G$131</f>
        <v>0.061862673304290995</v>
      </c>
      <c r="K91" s="47">
        <v>49874.8</v>
      </c>
      <c r="L91" s="92">
        <f t="shared" si="13"/>
        <v>23679.899999999994</v>
      </c>
      <c r="M91" s="62">
        <f t="shared" si="14"/>
        <v>1.4747868663132482</v>
      </c>
      <c r="N91" s="21" t="s">
        <v>152</v>
      </c>
    </row>
    <row r="92" spans="1:14" s="21" customFormat="1" ht="13.5">
      <c r="A92" s="35"/>
      <c r="B92" s="95" t="s">
        <v>136</v>
      </c>
      <c r="C92" s="56">
        <v>10077.7</v>
      </c>
      <c r="D92" s="66">
        <f t="shared" si="24"/>
        <v>4781.799999999999</v>
      </c>
      <c r="E92" s="47">
        <v>14859.5</v>
      </c>
      <c r="F92" s="47">
        <v>9148.2</v>
      </c>
      <c r="G92" s="47">
        <v>9148.2</v>
      </c>
      <c r="H92" s="67">
        <f t="shared" si="10"/>
        <v>0.6156465560752381</v>
      </c>
      <c r="I92" s="62">
        <f t="shared" si="11"/>
        <v>1</v>
      </c>
      <c r="J92" s="62">
        <f t="shared" si="25"/>
        <v>0.0076940305367612805</v>
      </c>
      <c r="K92" s="47">
        <v>7029.9</v>
      </c>
      <c r="L92" s="92">
        <f t="shared" si="13"/>
        <v>2118.300000000001</v>
      </c>
      <c r="M92" s="62">
        <f t="shared" si="14"/>
        <v>1.301327188153459</v>
      </c>
      <c r="N92" s="21" t="s">
        <v>153</v>
      </c>
    </row>
    <row r="93" spans="1:14" s="21" customFormat="1" ht="13.5">
      <c r="A93" s="35"/>
      <c r="B93" s="96" t="s">
        <v>160</v>
      </c>
      <c r="C93" s="56">
        <v>11275.9</v>
      </c>
      <c r="D93" s="66">
        <f t="shared" si="24"/>
        <v>-8186.4</v>
      </c>
      <c r="E93" s="47">
        <v>3089.5</v>
      </c>
      <c r="F93" s="47">
        <v>309.5</v>
      </c>
      <c r="G93" s="47">
        <v>309.5</v>
      </c>
      <c r="H93" s="67">
        <f t="shared" si="10"/>
        <v>0.10017802233371095</v>
      </c>
      <c r="I93" s="62">
        <f t="shared" si="11"/>
        <v>1</v>
      </c>
      <c r="J93" s="62">
        <f t="shared" si="25"/>
        <v>0.0002603028411193039</v>
      </c>
      <c r="K93" s="47">
        <v>2914.5</v>
      </c>
      <c r="L93" s="92">
        <f t="shared" si="13"/>
        <v>-2605</v>
      </c>
      <c r="M93" s="62">
        <f t="shared" si="14"/>
        <v>0.10619317207068107</v>
      </c>
      <c r="N93" s="21" t="s">
        <v>162</v>
      </c>
    </row>
    <row r="94" spans="1:14" s="21" customFormat="1" ht="27">
      <c r="A94" s="35"/>
      <c r="B94" s="88" t="s">
        <v>151</v>
      </c>
      <c r="C94" s="56">
        <v>20</v>
      </c>
      <c r="D94" s="66">
        <f t="shared" si="24"/>
        <v>1443.2</v>
      </c>
      <c r="E94" s="47">
        <v>1463.2</v>
      </c>
      <c r="F94" s="47">
        <v>1443.2</v>
      </c>
      <c r="G94" s="47">
        <v>1443.2</v>
      </c>
      <c r="H94" s="67">
        <f t="shared" si="10"/>
        <v>0.9863313285948606</v>
      </c>
      <c r="I94" s="62">
        <f t="shared" si="11"/>
        <v>1</v>
      </c>
      <c r="J94" s="62">
        <f t="shared" si="25"/>
        <v>0.0012137934097039723</v>
      </c>
      <c r="K94" s="47">
        <v>118.6</v>
      </c>
      <c r="L94" s="92">
        <f t="shared" si="13"/>
        <v>1324.6000000000001</v>
      </c>
      <c r="M94" s="62">
        <f t="shared" si="14"/>
        <v>12.168634064080946</v>
      </c>
      <c r="N94" s="21" t="s">
        <v>154</v>
      </c>
    </row>
    <row r="95" spans="1:13" s="21" customFormat="1" ht="13.5">
      <c r="A95" s="35"/>
      <c r="B95" s="96" t="s">
        <v>161</v>
      </c>
      <c r="C95" s="56"/>
      <c r="D95" s="66">
        <f t="shared" si="24"/>
        <v>609.4</v>
      </c>
      <c r="E95" s="47">
        <v>609.4</v>
      </c>
      <c r="F95" s="47">
        <v>0</v>
      </c>
      <c r="G95" s="47">
        <v>0</v>
      </c>
      <c r="H95" s="67">
        <f t="shared" si="10"/>
        <v>0</v>
      </c>
      <c r="I95" s="62"/>
      <c r="J95" s="62">
        <f t="shared" si="25"/>
        <v>0</v>
      </c>
      <c r="K95" s="47">
        <v>0</v>
      </c>
      <c r="L95" s="92">
        <f t="shared" si="13"/>
        <v>0</v>
      </c>
      <c r="M95" s="62"/>
    </row>
    <row r="96" spans="1:13" s="21" customFormat="1" ht="13.5">
      <c r="A96" s="35" t="s">
        <v>111</v>
      </c>
      <c r="B96" s="44" t="s">
        <v>113</v>
      </c>
      <c r="C96" s="56">
        <v>189061.7</v>
      </c>
      <c r="D96" s="66">
        <f t="shared" si="24"/>
        <v>11613.399999999994</v>
      </c>
      <c r="E96" s="47">
        <v>200675.1</v>
      </c>
      <c r="F96" s="47">
        <v>56363.1</v>
      </c>
      <c r="G96" s="47">
        <v>56363.1</v>
      </c>
      <c r="H96" s="67">
        <f t="shared" si="10"/>
        <v>0.28086743198334024</v>
      </c>
      <c r="I96" s="62">
        <f t="shared" si="11"/>
        <v>1</v>
      </c>
      <c r="J96" s="62">
        <f t="shared" si="25"/>
        <v>0.04740379665360723</v>
      </c>
      <c r="K96" s="47">
        <v>40373</v>
      </c>
      <c r="L96" s="92">
        <f t="shared" si="13"/>
        <v>15990.099999999999</v>
      </c>
      <c r="M96" s="62">
        <f t="shared" si="14"/>
        <v>1.396059247516905</v>
      </c>
    </row>
    <row r="97" spans="1:13" s="21" customFormat="1" ht="13.5">
      <c r="A97" s="35" t="s">
        <v>112</v>
      </c>
      <c r="B97" s="44" t="s">
        <v>114</v>
      </c>
      <c r="C97" s="56">
        <v>106770</v>
      </c>
      <c r="D97" s="66">
        <f t="shared" si="24"/>
        <v>13023.899999999994</v>
      </c>
      <c r="E97" s="47">
        <v>119793.9</v>
      </c>
      <c r="F97" s="47">
        <v>33807</v>
      </c>
      <c r="G97" s="47">
        <v>33484.6</v>
      </c>
      <c r="H97" s="67">
        <f t="shared" si="10"/>
        <v>0.2795184061959749</v>
      </c>
      <c r="I97" s="62">
        <f t="shared" si="11"/>
        <v>0.9904635134735409</v>
      </c>
      <c r="J97" s="62">
        <f t="shared" si="25"/>
        <v>0.028161991966860884</v>
      </c>
      <c r="K97" s="47">
        <v>24161.7</v>
      </c>
      <c r="L97" s="92">
        <f t="shared" si="13"/>
        <v>9322.899999999998</v>
      </c>
      <c r="M97" s="62">
        <f t="shared" si="14"/>
        <v>1.3858544721604853</v>
      </c>
    </row>
    <row r="98" spans="1:13" s="21" customFormat="1" ht="13.5">
      <c r="A98" s="30" t="s">
        <v>26</v>
      </c>
      <c r="B98" s="42" t="s">
        <v>48</v>
      </c>
      <c r="C98" s="48">
        <f>C108+C109+C110</f>
        <v>212602.90000000002</v>
      </c>
      <c r="D98" s="48">
        <f t="shared" si="24"/>
        <v>770.5</v>
      </c>
      <c r="E98" s="48">
        <f>E108+E109+E110</f>
        <v>213373.40000000002</v>
      </c>
      <c r="F98" s="48">
        <f>F108+F109+F110</f>
        <v>65206.5</v>
      </c>
      <c r="G98" s="48">
        <f>G108+G109+G110</f>
        <v>65206.4</v>
      </c>
      <c r="H98" s="67">
        <f t="shared" si="10"/>
        <v>0.30559760494982036</v>
      </c>
      <c r="I98" s="65">
        <f t="shared" si="11"/>
        <v>0.9999984664105572</v>
      </c>
      <c r="J98" s="65">
        <f t="shared" si="25"/>
        <v>0.05484139314753402</v>
      </c>
      <c r="K98" s="48">
        <f>K108+K109+K110</f>
        <v>63841.3</v>
      </c>
      <c r="L98" s="91">
        <f t="shared" si="13"/>
        <v>1365.0999999999985</v>
      </c>
      <c r="M98" s="60">
        <f t="shared" si="14"/>
        <v>1.0213827099385506</v>
      </c>
    </row>
    <row r="99" spans="1:13" s="21" customFormat="1" ht="13.5">
      <c r="A99" s="35"/>
      <c r="B99" s="18" t="s">
        <v>129</v>
      </c>
      <c r="C99" s="56"/>
      <c r="D99" s="66"/>
      <c r="E99" s="47"/>
      <c r="F99" s="47"/>
      <c r="G99" s="47"/>
      <c r="H99" s="67"/>
      <c r="I99" s="62"/>
      <c r="J99" s="62"/>
      <c r="K99" s="47"/>
      <c r="L99" s="92"/>
      <c r="M99" s="62"/>
    </row>
    <row r="100" spans="1:13" s="21" customFormat="1" ht="27">
      <c r="A100" s="35"/>
      <c r="B100" s="95" t="s">
        <v>137</v>
      </c>
      <c r="C100" s="56">
        <v>82389.8</v>
      </c>
      <c r="D100" s="66">
        <f aca="true" t="shared" si="26" ref="D100:D110">E100-C100</f>
        <v>0</v>
      </c>
      <c r="E100" s="47">
        <v>82389.8</v>
      </c>
      <c r="F100" s="47">
        <v>26450</v>
      </c>
      <c r="G100" s="47">
        <v>26450</v>
      </c>
      <c r="H100" s="67">
        <f t="shared" si="10"/>
        <v>0.3210348853862978</v>
      </c>
      <c r="I100" s="62">
        <f t="shared" si="11"/>
        <v>1</v>
      </c>
      <c r="J100" s="62">
        <f aca="true" t="shared" si="27" ref="J100:J111">G100/$G$131</f>
        <v>0.022245590137659414</v>
      </c>
      <c r="K100" s="47">
        <v>37292.4</v>
      </c>
      <c r="L100" s="92">
        <f t="shared" si="13"/>
        <v>-10842.400000000001</v>
      </c>
      <c r="M100" s="62">
        <f t="shared" si="14"/>
        <v>0.7092597955615622</v>
      </c>
    </row>
    <row r="101" spans="1:13" s="21" customFormat="1" ht="27">
      <c r="A101" s="35"/>
      <c r="B101" s="95" t="s">
        <v>138</v>
      </c>
      <c r="C101" s="56">
        <v>99078.4</v>
      </c>
      <c r="D101" s="66">
        <f t="shared" si="26"/>
        <v>0</v>
      </c>
      <c r="E101" s="47">
        <v>99078.4</v>
      </c>
      <c r="F101" s="47">
        <v>20571.2</v>
      </c>
      <c r="G101" s="47">
        <v>20571.2</v>
      </c>
      <c r="H101" s="67">
        <f t="shared" si="10"/>
        <v>0.20762547639041407</v>
      </c>
      <c r="I101" s="62">
        <f t="shared" si="11"/>
        <v>1</v>
      </c>
      <c r="J101" s="62">
        <f t="shared" si="27"/>
        <v>0.017301265929671808</v>
      </c>
      <c r="K101" s="47">
        <v>21996.1</v>
      </c>
      <c r="L101" s="92">
        <f t="shared" si="13"/>
        <v>-1424.8999999999978</v>
      </c>
      <c r="M101" s="62">
        <f t="shared" si="14"/>
        <v>0.9352203345138458</v>
      </c>
    </row>
    <row r="102" spans="1:13" s="21" customFormat="1" ht="13.5">
      <c r="A102" s="35"/>
      <c r="B102" s="95" t="s">
        <v>139</v>
      </c>
      <c r="C102" s="56">
        <v>12819.6</v>
      </c>
      <c r="D102" s="66">
        <f t="shared" si="26"/>
        <v>760.2999999999993</v>
      </c>
      <c r="E102" s="47">
        <v>13579.9</v>
      </c>
      <c r="F102" s="47">
        <v>13579.9</v>
      </c>
      <c r="G102" s="47">
        <v>13579.9</v>
      </c>
      <c r="H102" s="67">
        <f t="shared" si="10"/>
        <v>1</v>
      </c>
      <c r="I102" s="62">
        <f t="shared" si="11"/>
        <v>1</v>
      </c>
      <c r="J102" s="62">
        <f t="shared" si="27"/>
        <v>0.011421281266933878</v>
      </c>
      <c r="K102" s="47">
        <v>0</v>
      </c>
      <c r="L102" s="92">
        <f t="shared" si="13"/>
        <v>13579.9</v>
      </c>
      <c r="M102" s="62"/>
    </row>
    <row r="103" spans="1:13" s="21" customFormat="1" ht="27">
      <c r="A103" s="35"/>
      <c r="B103" s="95" t="s">
        <v>140</v>
      </c>
      <c r="C103" s="56">
        <v>16504.8</v>
      </c>
      <c r="D103" s="66">
        <f t="shared" si="26"/>
        <v>0</v>
      </c>
      <c r="E103" s="47">
        <v>16504.8</v>
      </c>
      <c r="F103" s="47">
        <v>3956.4</v>
      </c>
      <c r="G103" s="47">
        <v>3956.4</v>
      </c>
      <c r="H103" s="67">
        <f t="shared" si="10"/>
        <v>0.2397120837574524</v>
      </c>
      <c r="I103" s="62">
        <f t="shared" si="11"/>
        <v>1</v>
      </c>
      <c r="J103" s="62">
        <f t="shared" si="27"/>
        <v>0.0033275029421790435</v>
      </c>
      <c r="K103" s="47">
        <v>3841.6</v>
      </c>
      <c r="L103" s="92">
        <f t="shared" si="13"/>
        <v>114.80000000000018</v>
      </c>
      <c r="M103" s="62">
        <f t="shared" si="14"/>
        <v>1.0298833819241984</v>
      </c>
    </row>
    <row r="104" spans="1:13" s="21" customFormat="1" ht="50.25" customHeight="1">
      <c r="A104" s="35"/>
      <c r="B104" s="95" t="s">
        <v>141</v>
      </c>
      <c r="C104" s="56">
        <v>127.5</v>
      </c>
      <c r="D104" s="66">
        <f t="shared" si="26"/>
        <v>0</v>
      </c>
      <c r="E104" s="47">
        <v>127.5</v>
      </c>
      <c r="F104" s="47">
        <v>1.6</v>
      </c>
      <c r="G104" s="47">
        <v>1.6</v>
      </c>
      <c r="H104" s="67">
        <f t="shared" si="10"/>
        <v>0.012549019607843138</v>
      </c>
      <c r="I104" s="62">
        <f t="shared" si="11"/>
        <v>1</v>
      </c>
      <c r="J104" s="62">
        <f t="shared" si="27"/>
        <v>1.345668968629681E-06</v>
      </c>
      <c r="K104" s="47">
        <v>0</v>
      </c>
      <c r="L104" s="92">
        <f t="shared" si="13"/>
        <v>1.6</v>
      </c>
      <c r="M104" s="62"/>
    </row>
    <row r="105" spans="1:13" s="21" customFormat="1" ht="13.5">
      <c r="A105" s="35"/>
      <c r="B105" s="95" t="s">
        <v>142</v>
      </c>
      <c r="C105" s="56">
        <v>0</v>
      </c>
      <c r="D105" s="66">
        <f t="shared" si="26"/>
        <v>10</v>
      </c>
      <c r="E105" s="47">
        <v>10</v>
      </c>
      <c r="F105" s="47">
        <v>10</v>
      </c>
      <c r="G105" s="47">
        <v>10</v>
      </c>
      <c r="H105" s="67">
        <f t="shared" si="10"/>
        <v>1</v>
      </c>
      <c r="I105" s="62">
        <f t="shared" si="11"/>
        <v>1</v>
      </c>
      <c r="J105" s="62">
        <f t="shared" si="27"/>
        <v>8.410431053935505E-06</v>
      </c>
      <c r="K105" s="47">
        <v>25</v>
      </c>
      <c r="L105" s="92">
        <f t="shared" si="13"/>
        <v>-15</v>
      </c>
      <c r="M105" s="62">
        <f t="shared" si="14"/>
        <v>0.4</v>
      </c>
    </row>
    <row r="106" spans="1:13" s="21" customFormat="1" ht="40.5">
      <c r="A106" s="35"/>
      <c r="B106" s="95" t="s">
        <v>143</v>
      </c>
      <c r="C106" s="56">
        <v>1676.2</v>
      </c>
      <c r="D106" s="66">
        <f t="shared" si="26"/>
        <v>0</v>
      </c>
      <c r="E106" s="47">
        <v>1676.2</v>
      </c>
      <c r="F106" s="47">
        <v>635.3</v>
      </c>
      <c r="G106" s="47">
        <v>635.3</v>
      </c>
      <c r="H106" s="67">
        <f t="shared" si="10"/>
        <v>0.3790120510678916</v>
      </c>
      <c r="I106" s="62">
        <f t="shared" si="11"/>
        <v>1</v>
      </c>
      <c r="J106" s="62">
        <f t="shared" si="27"/>
        <v>0.0005343146848565227</v>
      </c>
      <c r="K106" s="47">
        <v>681.7</v>
      </c>
      <c r="L106" s="92">
        <f t="shared" si="13"/>
        <v>-46.40000000000009</v>
      </c>
      <c r="M106" s="62">
        <f t="shared" si="14"/>
        <v>0.9319348687105764</v>
      </c>
    </row>
    <row r="107" spans="1:13" s="21" customFormat="1" ht="27">
      <c r="A107" s="35"/>
      <c r="B107" s="95" t="s">
        <v>144</v>
      </c>
      <c r="C107" s="56">
        <v>6.6</v>
      </c>
      <c r="D107" s="66">
        <f t="shared" si="26"/>
        <v>0.20000000000000018</v>
      </c>
      <c r="E107" s="47">
        <v>6.8</v>
      </c>
      <c r="F107" s="47">
        <v>2.1</v>
      </c>
      <c r="G107" s="47">
        <v>2</v>
      </c>
      <c r="H107" s="67">
        <f t="shared" si="10"/>
        <v>0.29411764705882354</v>
      </c>
      <c r="I107" s="62">
        <f t="shared" si="11"/>
        <v>0.9523809523809523</v>
      </c>
      <c r="J107" s="62">
        <f t="shared" si="27"/>
        <v>1.6820862107871012E-06</v>
      </c>
      <c r="K107" s="47">
        <v>4.5</v>
      </c>
      <c r="L107" s="92">
        <f t="shared" si="13"/>
        <v>-2.5</v>
      </c>
      <c r="M107" s="62">
        <f t="shared" si="14"/>
        <v>0.4444444444444444</v>
      </c>
    </row>
    <row r="108" spans="1:13" s="21" customFormat="1" ht="13.5">
      <c r="A108" s="35" t="s">
        <v>115</v>
      </c>
      <c r="B108" s="87" t="s">
        <v>118</v>
      </c>
      <c r="C108" s="56">
        <v>11720.6</v>
      </c>
      <c r="D108" s="66">
        <f t="shared" si="26"/>
        <v>0</v>
      </c>
      <c r="E108" s="47">
        <v>11720.6</v>
      </c>
      <c r="F108" s="47">
        <v>2891.8</v>
      </c>
      <c r="G108" s="47">
        <v>2891.8</v>
      </c>
      <c r="H108" s="67">
        <f t="shared" si="10"/>
        <v>0.24672798320905073</v>
      </c>
      <c r="I108" s="62">
        <f t="shared" si="11"/>
        <v>1</v>
      </c>
      <c r="J108" s="62">
        <f t="shared" si="27"/>
        <v>0.0024321284521770696</v>
      </c>
      <c r="K108" s="47">
        <v>2599.4</v>
      </c>
      <c r="L108" s="92">
        <f t="shared" si="13"/>
        <v>292.4000000000001</v>
      </c>
      <c r="M108" s="62">
        <f t="shared" si="14"/>
        <v>1.1124874971147187</v>
      </c>
    </row>
    <row r="109" spans="1:13" s="21" customFormat="1" ht="13.5">
      <c r="A109" s="35" t="s">
        <v>116</v>
      </c>
      <c r="B109" s="87" t="s">
        <v>119</v>
      </c>
      <c r="C109" s="56">
        <v>88850.2</v>
      </c>
      <c r="D109" s="66">
        <f t="shared" si="26"/>
        <v>10</v>
      </c>
      <c r="E109" s="47">
        <v>88860.2</v>
      </c>
      <c r="F109" s="47">
        <v>28159.8</v>
      </c>
      <c r="G109" s="47">
        <v>28159.8</v>
      </c>
      <c r="H109" s="67">
        <f aca="true" t="shared" si="28" ref="H109:H131">G109/E109*100%</f>
        <v>0.3169000294845161</v>
      </c>
      <c r="I109" s="62">
        <f aca="true" t="shared" si="29" ref="I109:I131">G109/F109*100%</f>
        <v>1</v>
      </c>
      <c r="J109" s="62">
        <f t="shared" si="27"/>
        <v>0.023683605639261307</v>
      </c>
      <c r="K109" s="47">
        <v>39241.2</v>
      </c>
      <c r="L109" s="92">
        <f aca="true" t="shared" si="30" ref="L109:L131">G109-K109</f>
        <v>-11081.399999999998</v>
      </c>
      <c r="M109" s="62">
        <f>G109/K109</f>
        <v>0.7176080242194429</v>
      </c>
    </row>
    <row r="110" spans="1:13" s="21" customFormat="1" ht="13.5">
      <c r="A110" s="35" t="s">
        <v>117</v>
      </c>
      <c r="B110" s="87" t="s">
        <v>120</v>
      </c>
      <c r="C110" s="56">
        <v>112032.1</v>
      </c>
      <c r="D110" s="66">
        <f t="shared" si="26"/>
        <v>760.5</v>
      </c>
      <c r="E110" s="47">
        <v>112792.6</v>
      </c>
      <c r="F110" s="47">
        <v>34154.9</v>
      </c>
      <c r="G110" s="47">
        <v>34154.8</v>
      </c>
      <c r="H110" s="67">
        <f t="shared" si="28"/>
        <v>0.30281064537921815</v>
      </c>
      <c r="I110" s="62">
        <f t="shared" si="29"/>
        <v>0.9999970721624131</v>
      </c>
      <c r="J110" s="62">
        <f t="shared" si="27"/>
        <v>0.028725659056095643</v>
      </c>
      <c r="K110" s="47">
        <v>22000.7</v>
      </c>
      <c r="L110" s="92">
        <f t="shared" si="30"/>
        <v>12154.100000000002</v>
      </c>
      <c r="M110" s="62">
        <f>G110/K110</f>
        <v>1.5524415132245792</v>
      </c>
    </row>
    <row r="111" spans="1:13" s="21" customFormat="1" ht="13.5">
      <c r="A111" s="30" t="s">
        <v>46</v>
      </c>
      <c r="B111" s="69" t="s">
        <v>51</v>
      </c>
      <c r="C111" s="53">
        <f>C118+C120+C119</f>
        <v>128347.70000000001</v>
      </c>
      <c r="D111" s="53">
        <f>E111-C111</f>
        <v>315075.1</v>
      </c>
      <c r="E111" s="53">
        <f>E118+E120+E119</f>
        <v>443422.8</v>
      </c>
      <c r="F111" s="53">
        <f>F118+F120+F119</f>
        <v>86380.5</v>
      </c>
      <c r="G111" s="53">
        <f>G118+G120+G119</f>
        <v>86380.4</v>
      </c>
      <c r="H111" s="64">
        <f t="shared" si="28"/>
        <v>0.194803695254281</v>
      </c>
      <c r="I111" s="65">
        <f t="shared" si="29"/>
        <v>0.9999988423313131</v>
      </c>
      <c r="J111" s="65">
        <f t="shared" si="27"/>
        <v>0.07264963986113705</v>
      </c>
      <c r="K111" s="53">
        <f>K118+K120+K119</f>
        <v>101775.79999999999</v>
      </c>
      <c r="L111" s="91">
        <f t="shared" si="30"/>
        <v>-15395.399999999994</v>
      </c>
      <c r="M111" s="60">
        <f>G111/K111</f>
        <v>0.8487322133552377</v>
      </c>
    </row>
    <row r="112" spans="1:13" s="21" customFormat="1" ht="13.5">
      <c r="A112" s="35"/>
      <c r="B112" s="18" t="s">
        <v>129</v>
      </c>
      <c r="C112" s="56"/>
      <c r="D112" s="66"/>
      <c r="E112" s="56"/>
      <c r="F112" s="56"/>
      <c r="G112" s="56"/>
      <c r="H112" s="67"/>
      <c r="I112" s="62"/>
      <c r="J112" s="62"/>
      <c r="K112" s="56"/>
      <c r="L112" s="92"/>
      <c r="M112" s="62"/>
    </row>
    <row r="113" spans="1:14" s="21" customFormat="1" ht="13.5">
      <c r="A113" s="35"/>
      <c r="B113" s="95" t="s">
        <v>135</v>
      </c>
      <c r="C113" s="56">
        <v>109579.9</v>
      </c>
      <c r="D113" s="66">
        <f aca="true" t="shared" si="31" ref="D113:D121">E113-C113</f>
        <v>9511.5</v>
      </c>
      <c r="E113" s="47">
        <v>119091.4</v>
      </c>
      <c r="F113" s="47">
        <v>27920.6</v>
      </c>
      <c r="G113" s="47">
        <v>27920.6</v>
      </c>
      <c r="H113" s="67">
        <f t="shared" si="28"/>
        <v>0.23444681983753654</v>
      </c>
      <c r="I113" s="62">
        <f t="shared" si="29"/>
        <v>1</v>
      </c>
      <c r="J113" s="62">
        <f aca="true" t="shared" si="32" ref="J113:J121">G113/$G$131</f>
        <v>0.023482428128451166</v>
      </c>
      <c r="K113" s="47">
        <v>22312.6</v>
      </c>
      <c r="L113" s="92">
        <f t="shared" si="30"/>
        <v>5608</v>
      </c>
      <c r="M113" s="62">
        <f aca="true" t="shared" si="33" ref="M113:M120">G113/K113</f>
        <v>1.2513378091302672</v>
      </c>
      <c r="N113" s="21" t="s">
        <v>152</v>
      </c>
    </row>
    <row r="114" spans="1:14" s="21" customFormat="1" ht="13.5">
      <c r="A114" s="35"/>
      <c r="B114" s="96" t="s">
        <v>147</v>
      </c>
      <c r="C114" s="56">
        <v>9673.8</v>
      </c>
      <c r="D114" s="66">
        <f t="shared" si="31"/>
        <v>4118.4000000000015</v>
      </c>
      <c r="E114" s="47">
        <v>13792.2</v>
      </c>
      <c r="F114" s="47">
        <v>7233.3</v>
      </c>
      <c r="G114" s="47">
        <v>7233.2</v>
      </c>
      <c r="H114" s="67">
        <f t="shared" si="28"/>
        <v>0.5244413509084844</v>
      </c>
      <c r="I114" s="62">
        <f t="shared" si="29"/>
        <v>0.9999861750514979</v>
      </c>
      <c r="J114" s="62">
        <f t="shared" si="32"/>
        <v>0.00608343298993263</v>
      </c>
      <c r="K114" s="47">
        <v>7177.8</v>
      </c>
      <c r="L114" s="92">
        <f t="shared" si="30"/>
        <v>55.399999999999636</v>
      </c>
      <c r="M114" s="62">
        <f t="shared" si="33"/>
        <v>1.0077182423583828</v>
      </c>
      <c r="N114" s="21" t="s">
        <v>153</v>
      </c>
    </row>
    <row r="115" spans="1:13" s="21" customFormat="1" ht="13.5">
      <c r="A115" s="35"/>
      <c r="B115" s="96" t="s">
        <v>160</v>
      </c>
      <c r="C115" s="56">
        <v>0</v>
      </c>
      <c r="D115" s="66">
        <f t="shared" si="31"/>
        <v>20000</v>
      </c>
      <c r="E115" s="47">
        <v>20000</v>
      </c>
      <c r="F115" s="47">
        <v>0</v>
      </c>
      <c r="G115" s="47">
        <v>0</v>
      </c>
      <c r="H115" s="67">
        <f t="shared" si="28"/>
        <v>0</v>
      </c>
      <c r="I115" s="62"/>
      <c r="J115" s="62">
        <f t="shared" si="32"/>
        <v>0</v>
      </c>
      <c r="K115" s="47">
        <v>0</v>
      </c>
      <c r="L115" s="92">
        <f t="shared" si="30"/>
        <v>0</v>
      </c>
      <c r="M115" s="62"/>
    </row>
    <row r="116" spans="1:14" s="21" customFormat="1" ht="27">
      <c r="A116" s="35"/>
      <c r="B116" s="88" t="s">
        <v>151</v>
      </c>
      <c r="C116" s="56">
        <v>48</v>
      </c>
      <c r="D116" s="66">
        <f t="shared" si="31"/>
        <v>-46.6</v>
      </c>
      <c r="E116" s="47">
        <v>1.4</v>
      </c>
      <c r="F116" s="47">
        <v>1.4</v>
      </c>
      <c r="G116" s="47">
        <v>1.4</v>
      </c>
      <c r="H116" s="67">
        <f>G116/E116*100%</f>
        <v>1</v>
      </c>
      <c r="I116" s="62">
        <f t="shared" si="29"/>
        <v>1</v>
      </c>
      <c r="J116" s="62">
        <f t="shared" si="32"/>
        <v>1.1774603475509708E-06</v>
      </c>
      <c r="K116" s="47">
        <v>0</v>
      </c>
      <c r="L116" s="92">
        <f t="shared" si="30"/>
        <v>1.4</v>
      </c>
      <c r="M116" s="62"/>
      <c r="N116" s="21" t="s">
        <v>154</v>
      </c>
    </row>
    <row r="117" spans="1:14" s="21" customFormat="1" ht="13.5">
      <c r="A117" s="35"/>
      <c r="B117" s="96" t="s">
        <v>161</v>
      </c>
      <c r="C117" s="56">
        <v>0</v>
      </c>
      <c r="D117" s="66">
        <f t="shared" si="31"/>
        <v>288424</v>
      </c>
      <c r="E117" s="47">
        <v>288424</v>
      </c>
      <c r="F117" s="47">
        <v>50724.1</v>
      </c>
      <c r="G117" s="47">
        <v>50724.1</v>
      </c>
      <c r="H117" s="67">
        <f>G117/E117*100%</f>
        <v>0.1758664327517821</v>
      </c>
      <c r="I117" s="62">
        <f>G117/F117*100%</f>
        <v>1</v>
      </c>
      <c r="J117" s="62">
        <f t="shared" si="32"/>
        <v>0.042661154582293</v>
      </c>
      <c r="K117" s="47">
        <v>72166.7</v>
      </c>
      <c r="L117" s="92">
        <f>G117-K117</f>
        <v>-21442.6</v>
      </c>
      <c r="M117" s="62">
        <f t="shared" si="33"/>
        <v>0.7028740402429375</v>
      </c>
      <c r="N117" s="21" t="s">
        <v>163</v>
      </c>
    </row>
    <row r="118" spans="1:13" s="21" customFormat="1" ht="13.5">
      <c r="A118" s="35" t="s">
        <v>133</v>
      </c>
      <c r="B118" s="44" t="s">
        <v>134</v>
      </c>
      <c r="C118" s="56">
        <v>117495.1</v>
      </c>
      <c r="D118" s="66">
        <f t="shared" si="31"/>
        <v>24426</v>
      </c>
      <c r="E118" s="47">
        <v>141921.1</v>
      </c>
      <c r="F118" s="47">
        <v>31254.8</v>
      </c>
      <c r="G118" s="47">
        <v>31254.8</v>
      </c>
      <c r="H118" s="67">
        <f t="shared" si="28"/>
        <v>0.22022659069017925</v>
      </c>
      <c r="I118" s="62">
        <f t="shared" si="29"/>
        <v>1</v>
      </c>
      <c r="J118" s="62">
        <f t="shared" si="32"/>
        <v>0.026286634050454345</v>
      </c>
      <c r="K118" s="47">
        <v>27227.5</v>
      </c>
      <c r="L118" s="92">
        <f t="shared" si="30"/>
        <v>4027.2999999999993</v>
      </c>
      <c r="M118" s="62">
        <f t="shared" si="33"/>
        <v>1.1479129556514553</v>
      </c>
    </row>
    <row r="119" spans="1:13" s="21" customFormat="1" ht="13.5">
      <c r="A119" s="35" t="s">
        <v>148</v>
      </c>
      <c r="B119" s="44" t="s">
        <v>149</v>
      </c>
      <c r="C119" s="56">
        <v>0</v>
      </c>
      <c r="D119" s="66">
        <f t="shared" si="31"/>
        <v>289080.6</v>
      </c>
      <c r="E119" s="47">
        <v>289080.6</v>
      </c>
      <c r="F119" s="47">
        <v>51245.7</v>
      </c>
      <c r="G119" s="47">
        <v>51245.6</v>
      </c>
      <c r="H119" s="67">
        <f>G119/E119*100%</f>
        <v>0.17727097563793628</v>
      </c>
      <c r="I119" s="62">
        <f t="shared" si="29"/>
        <v>0.999998048616762</v>
      </c>
      <c r="J119" s="62">
        <f t="shared" si="32"/>
        <v>0.043099758561755734</v>
      </c>
      <c r="K119" s="47">
        <v>72166.7</v>
      </c>
      <c r="L119" s="92">
        <f>G119-K119</f>
        <v>-20921.1</v>
      </c>
      <c r="M119" s="62">
        <f t="shared" si="33"/>
        <v>0.7101003648497161</v>
      </c>
    </row>
    <row r="120" spans="1:13" s="21" customFormat="1" ht="13.5">
      <c r="A120" s="35" t="s">
        <v>121</v>
      </c>
      <c r="B120" s="44" t="s">
        <v>122</v>
      </c>
      <c r="C120" s="56">
        <v>10852.6</v>
      </c>
      <c r="D120" s="66">
        <f t="shared" si="31"/>
        <v>1568.5</v>
      </c>
      <c r="E120" s="56">
        <v>12421.1</v>
      </c>
      <c r="F120" s="56">
        <v>3880</v>
      </c>
      <c r="G120" s="56">
        <v>3880</v>
      </c>
      <c r="H120" s="67">
        <f t="shared" si="28"/>
        <v>0.31237169010796145</v>
      </c>
      <c r="I120" s="62">
        <f t="shared" si="29"/>
        <v>1</v>
      </c>
      <c r="J120" s="62">
        <f t="shared" si="32"/>
        <v>0.003263247248926976</v>
      </c>
      <c r="K120" s="56">
        <v>2381.6</v>
      </c>
      <c r="L120" s="92">
        <f t="shared" si="30"/>
        <v>1498.4</v>
      </c>
      <c r="M120" s="62">
        <f t="shared" si="33"/>
        <v>1.629156869331542</v>
      </c>
    </row>
    <row r="121" spans="1:13" s="9" customFormat="1" ht="13.5">
      <c r="A121" s="30" t="s">
        <v>52</v>
      </c>
      <c r="B121" s="69" t="s">
        <v>53</v>
      </c>
      <c r="C121" s="53">
        <f>C123</f>
        <v>606</v>
      </c>
      <c r="D121" s="53">
        <f t="shared" si="31"/>
        <v>194</v>
      </c>
      <c r="E121" s="53">
        <f>E123</f>
        <v>800</v>
      </c>
      <c r="F121" s="53">
        <f>F123</f>
        <v>0</v>
      </c>
      <c r="G121" s="53">
        <f>G123</f>
        <v>0</v>
      </c>
      <c r="H121" s="64">
        <f t="shared" si="28"/>
        <v>0</v>
      </c>
      <c r="I121" s="65"/>
      <c r="J121" s="65">
        <f t="shared" si="32"/>
        <v>0</v>
      </c>
      <c r="K121" s="53">
        <f>K123</f>
        <v>0</v>
      </c>
      <c r="L121" s="91">
        <f t="shared" si="30"/>
        <v>0</v>
      </c>
      <c r="M121" s="65"/>
    </row>
    <row r="122" spans="1:13" s="21" customFormat="1" ht="13.5">
      <c r="A122" s="35"/>
      <c r="B122" s="18" t="s">
        <v>129</v>
      </c>
      <c r="C122" s="56"/>
      <c r="D122" s="66"/>
      <c r="E122" s="56"/>
      <c r="F122" s="56"/>
      <c r="G122" s="56"/>
      <c r="H122" s="67"/>
      <c r="I122" s="62"/>
      <c r="J122" s="62"/>
      <c r="K122" s="56"/>
      <c r="L122" s="92"/>
      <c r="M122" s="62"/>
    </row>
    <row r="123" spans="1:13" s="9" customFormat="1" ht="13.5">
      <c r="A123" s="35" t="s">
        <v>123</v>
      </c>
      <c r="B123" s="44" t="s">
        <v>126</v>
      </c>
      <c r="C123" s="56">
        <v>606</v>
      </c>
      <c r="D123" s="94">
        <f>E123-C123</f>
        <v>194</v>
      </c>
      <c r="E123" s="56">
        <v>800</v>
      </c>
      <c r="F123" s="56">
        <v>0</v>
      </c>
      <c r="G123" s="56">
        <v>0</v>
      </c>
      <c r="H123" s="67">
        <f t="shared" si="28"/>
        <v>0</v>
      </c>
      <c r="I123" s="62"/>
      <c r="J123" s="62">
        <f>G123/$G$131</f>
        <v>0</v>
      </c>
      <c r="K123" s="56">
        <v>0</v>
      </c>
      <c r="L123" s="92">
        <f t="shared" si="30"/>
        <v>0</v>
      </c>
      <c r="M123" s="62"/>
    </row>
    <row r="124" spans="1:13" s="9" customFormat="1" ht="27">
      <c r="A124" s="30" t="s">
        <v>54</v>
      </c>
      <c r="B124" s="29" t="s">
        <v>55</v>
      </c>
      <c r="C124" s="53">
        <f>C126</f>
        <v>26820.4</v>
      </c>
      <c r="D124" s="53">
        <f>E124-C124</f>
        <v>28787.799999999996</v>
      </c>
      <c r="E124" s="53">
        <f>E126</f>
        <v>55608.2</v>
      </c>
      <c r="F124" s="53">
        <f>F126</f>
        <v>5710.6</v>
      </c>
      <c r="G124" s="53">
        <f>G126</f>
        <v>5710.6</v>
      </c>
      <c r="H124" s="64">
        <f t="shared" si="28"/>
        <v>0.10269348765110183</v>
      </c>
      <c r="I124" s="65">
        <f t="shared" si="29"/>
        <v>1</v>
      </c>
      <c r="J124" s="65">
        <f>G124/$G$131</f>
        <v>0.00480286075766041</v>
      </c>
      <c r="K124" s="53">
        <f>K126</f>
        <v>13242.8</v>
      </c>
      <c r="L124" s="91">
        <f t="shared" si="30"/>
        <v>-7532.199999999999</v>
      </c>
      <c r="M124" s="60">
        <f>G124/K124</f>
        <v>0.4312230041985079</v>
      </c>
    </row>
    <row r="125" spans="1:13" s="21" customFormat="1" ht="13.5">
      <c r="A125" s="35"/>
      <c r="B125" s="18" t="s">
        <v>129</v>
      </c>
      <c r="C125" s="56"/>
      <c r="D125" s="66"/>
      <c r="E125" s="56"/>
      <c r="F125" s="56"/>
      <c r="G125" s="56"/>
      <c r="H125" s="67"/>
      <c r="I125" s="62"/>
      <c r="J125" s="62"/>
      <c r="K125" s="56"/>
      <c r="L125" s="92"/>
      <c r="M125" s="62"/>
    </row>
    <row r="126" spans="1:13" s="9" customFormat="1" ht="14.25" customHeight="1">
      <c r="A126" s="35" t="s">
        <v>124</v>
      </c>
      <c r="B126" s="44" t="s">
        <v>127</v>
      </c>
      <c r="C126" s="56">
        <v>26820.4</v>
      </c>
      <c r="D126" s="94">
        <f>E126-C126</f>
        <v>28787.799999999996</v>
      </c>
      <c r="E126" s="56">
        <v>55608.2</v>
      </c>
      <c r="F126" s="56">
        <v>5710.6</v>
      </c>
      <c r="G126" s="56">
        <v>5710.6</v>
      </c>
      <c r="H126" s="67">
        <f t="shared" si="28"/>
        <v>0.10269348765110183</v>
      </c>
      <c r="I126" s="62">
        <f t="shared" si="29"/>
        <v>1</v>
      </c>
      <c r="J126" s="62">
        <f>G126/$G$131</f>
        <v>0.00480286075766041</v>
      </c>
      <c r="K126" s="56">
        <v>13242.8</v>
      </c>
      <c r="L126" s="92">
        <f t="shared" si="30"/>
        <v>-7532.199999999999</v>
      </c>
      <c r="M126" s="62">
        <f>G126/K126</f>
        <v>0.4312230041985079</v>
      </c>
    </row>
    <row r="127" spans="1:13" s="21" customFormat="1" ht="40.5">
      <c r="A127" s="30" t="s">
        <v>50</v>
      </c>
      <c r="B127" s="42" t="s">
        <v>157</v>
      </c>
      <c r="C127" s="48">
        <f>C129</f>
        <v>22788.2</v>
      </c>
      <c r="D127" s="53">
        <f>E127-C127</f>
        <v>4728.799999999999</v>
      </c>
      <c r="E127" s="48">
        <f>E129+E130</f>
        <v>27517</v>
      </c>
      <c r="F127" s="48">
        <f>F129+F130</f>
        <v>7684</v>
      </c>
      <c r="G127" s="48">
        <f>G129+G130</f>
        <v>7684</v>
      </c>
      <c r="H127" s="64">
        <f t="shared" si="28"/>
        <v>0.27924555729185596</v>
      </c>
      <c r="I127" s="65">
        <f t="shared" si="29"/>
        <v>1</v>
      </c>
      <c r="J127" s="65">
        <f>G127/$G$131</f>
        <v>0.006462575221844043</v>
      </c>
      <c r="K127" s="48">
        <f>K129</f>
        <v>4445.7</v>
      </c>
      <c r="L127" s="91">
        <f t="shared" si="30"/>
        <v>3238.3</v>
      </c>
      <c r="M127" s="60">
        <f>G127/K127</f>
        <v>1.7284117236880583</v>
      </c>
    </row>
    <row r="128" spans="1:13" s="21" customFormat="1" ht="13.5">
      <c r="A128" s="35"/>
      <c r="B128" s="18" t="s">
        <v>129</v>
      </c>
      <c r="C128" s="56"/>
      <c r="D128" s="66"/>
      <c r="E128" s="56"/>
      <c r="F128" s="56"/>
      <c r="G128" s="56"/>
      <c r="H128" s="67"/>
      <c r="I128" s="62"/>
      <c r="J128" s="62"/>
      <c r="K128" s="56"/>
      <c r="L128" s="92"/>
      <c r="M128" s="62"/>
    </row>
    <row r="129" spans="1:13" s="21" customFormat="1" ht="27">
      <c r="A129" s="35" t="s">
        <v>125</v>
      </c>
      <c r="B129" s="44" t="s">
        <v>128</v>
      </c>
      <c r="C129" s="56">
        <v>22788.2</v>
      </c>
      <c r="D129" s="94">
        <f>E129-C129</f>
        <v>0</v>
      </c>
      <c r="E129" s="56">
        <v>22788.2</v>
      </c>
      <c r="F129" s="56">
        <v>5355.2</v>
      </c>
      <c r="G129" s="56">
        <v>5355.2</v>
      </c>
      <c r="H129" s="67">
        <f t="shared" si="28"/>
        <v>0.23499881517627544</v>
      </c>
      <c r="I129" s="62">
        <f t="shared" si="29"/>
        <v>1</v>
      </c>
      <c r="J129" s="62">
        <f>G129/$G$131</f>
        <v>0.004503954038003542</v>
      </c>
      <c r="K129" s="56">
        <v>4445.7</v>
      </c>
      <c r="L129" s="92">
        <f t="shared" si="30"/>
        <v>909.5</v>
      </c>
      <c r="M129" s="62">
        <f>G129/K129</f>
        <v>1.2045797062329893</v>
      </c>
    </row>
    <row r="130" spans="1:13" s="21" customFormat="1" ht="13.5">
      <c r="A130" s="35" t="s">
        <v>193</v>
      </c>
      <c r="B130" s="117" t="s">
        <v>44</v>
      </c>
      <c r="C130" s="56"/>
      <c r="D130" s="94">
        <f>E130-C130</f>
        <v>4728.8</v>
      </c>
      <c r="E130" s="56">
        <v>4728.8</v>
      </c>
      <c r="F130" s="56">
        <v>2328.8</v>
      </c>
      <c r="G130" s="56">
        <v>2328.8</v>
      </c>
      <c r="H130" s="67">
        <f>G130/E130*100%</f>
        <v>0.4924716630011843</v>
      </c>
      <c r="I130" s="62">
        <f>G130/F130*100%</f>
        <v>1</v>
      </c>
      <c r="J130" s="62">
        <f>G130/$G$131</f>
        <v>0.0019586211838405008</v>
      </c>
      <c r="K130" s="56">
        <v>0</v>
      </c>
      <c r="L130" s="92">
        <f>G130-K130</f>
        <v>2328.8</v>
      </c>
      <c r="M130" s="62"/>
    </row>
    <row r="131" spans="1:13" s="1" customFormat="1" ht="13.5">
      <c r="A131" s="31"/>
      <c r="B131" s="19" t="s">
        <v>6</v>
      </c>
      <c r="C131" s="48">
        <f>SUM(C42+C53+C61+C77+C89+C98+C111+C121+C124+C127)</f>
        <v>5316944.800000002</v>
      </c>
      <c r="D131" s="48">
        <f>SUM(D42+D53+D61+D77+D89+D98+D111+D121+D124+D127)</f>
        <v>834090.5999999996</v>
      </c>
      <c r="E131" s="48">
        <f>SUM(E42+E53+E61+E77+E89+E98+E111+E121+E124+E127)</f>
        <v>6151035.4</v>
      </c>
      <c r="F131" s="48">
        <f>SUM(F42+F53+F61+F77+F89+F98+F111+F121+F124+F127)</f>
        <v>1209535.7000000002</v>
      </c>
      <c r="G131" s="48">
        <f>SUM(G42+G53+G61+G77+G89+G98+G111+G121+G124+G127)</f>
        <v>1188999.7</v>
      </c>
      <c r="H131" s="71">
        <f t="shared" si="28"/>
        <v>0.19330074088014512</v>
      </c>
      <c r="I131" s="71">
        <f t="shared" si="29"/>
        <v>0.9830215842326934</v>
      </c>
      <c r="J131" s="71">
        <f>G131/$G$131</f>
        <v>1</v>
      </c>
      <c r="K131" s="48">
        <f>SUM(K42+K53+K61+K77+K89+K98+K111+K121+K124+K127)</f>
        <v>1043482</v>
      </c>
      <c r="L131" s="91">
        <f t="shared" si="30"/>
        <v>145517.69999999995</v>
      </c>
      <c r="M131" s="60">
        <f>G131/K131</f>
        <v>1.1394539627899667</v>
      </c>
    </row>
    <row r="132" spans="1:13" ht="27">
      <c r="A132" s="34"/>
      <c r="B132" s="3" t="s">
        <v>14</v>
      </c>
      <c r="C132" s="53">
        <f>C39-C131</f>
        <v>0</v>
      </c>
      <c r="D132" s="53"/>
      <c r="E132" s="57">
        <f>E39-E131</f>
        <v>-175961.2000000002</v>
      </c>
      <c r="F132" s="53">
        <f>F39-F131</f>
        <v>-149070.2000000002</v>
      </c>
      <c r="G132" s="53">
        <f>G39-G131</f>
        <v>-133741.99999999977</v>
      </c>
      <c r="H132" s="68"/>
      <c r="I132" s="65"/>
      <c r="J132" s="65"/>
      <c r="K132" s="53">
        <f>K39-K131</f>
        <v>-22198.200000000186</v>
      </c>
      <c r="L132" s="91"/>
      <c r="M132" s="65"/>
    </row>
    <row r="133" spans="1:13" ht="13.5">
      <c r="A133" s="34"/>
      <c r="B133" s="29" t="s">
        <v>76</v>
      </c>
      <c r="C133" s="57">
        <f>0-C132</f>
        <v>0</v>
      </c>
      <c r="D133" s="57"/>
      <c r="E133" s="57">
        <f>0-E132</f>
        <v>175961.2000000002</v>
      </c>
      <c r="F133" s="57">
        <f>0-F132</f>
        <v>149070.2000000002</v>
      </c>
      <c r="G133" s="57">
        <f>0-G132</f>
        <v>133741.99999999977</v>
      </c>
      <c r="H133" s="57"/>
      <c r="I133" s="78"/>
      <c r="J133" s="78"/>
      <c r="K133" s="57">
        <f>0-K132</f>
        <v>22198.200000000186</v>
      </c>
      <c r="L133" s="91"/>
      <c r="M133" s="78"/>
    </row>
    <row r="134" ht="13.5">
      <c r="B134" s="12"/>
    </row>
    <row r="135" spans="1:10" ht="13.5">
      <c r="A135" s="2"/>
      <c r="B135" s="1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1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2"/>
      <c r="B137" s="12"/>
      <c r="C137" s="2"/>
      <c r="D137" s="2"/>
      <c r="E137" s="2"/>
      <c r="F137" s="2"/>
      <c r="G137" s="2"/>
      <c r="H137" s="2"/>
      <c r="I137" s="2"/>
      <c r="J137" s="2"/>
    </row>
    <row r="138" spans="1:10" ht="13.5">
      <c r="A138" s="2"/>
      <c r="B138" s="12"/>
      <c r="C138" s="2"/>
      <c r="D138" s="2"/>
      <c r="E138" s="2"/>
      <c r="F138" s="2"/>
      <c r="G138" s="2"/>
      <c r="H138" s="2"/>
      <c r="I138" s="2"/>
      <c r="J138" s="2"/>
    </row>
    <row r="139" spans="1:10" ht="13.5">
      <c r="A139" s="2"/>
      <c r="B139" s="12"/>
      <c r="C139" s="2"/>
      <c r="D139" s="2"/>
      <c r="E139" s="2"/>
      <c r="F139" s="2"/>
      <c r="G139" s="2"/>
      <c r="H139" s="2"/>
      <c r="I139" s="2"/>
      <c r="J139" s="2"/>
    </row>
    <row r="140" spans="1:10" ht="13.5">
      <c r="A140" s="2"/>
      <c r="B140" s="12"/>
      <c r="C140" s="2"/>
      <c r="D140" s="2"/>
      <c r="E140" s="2"/>
      <c r="F140" s="2"/>
      <c r="G140" s="2"/>
      <c r="H140" s="2"/>
      <c r="I140" s="2"/>
      <c r="J140" s="2"/>
    </row>
  </sheetData>
  <sheetProtection/>
  <mergeCells count="2">
    <mergeCell ref="B2:J2"/>
    <mergeCell ref="A1:M1"/>
  </mergeCells>
  <printOptions/>
  <pageMargins left="0.6299212598425197" right="0.1968503937007874" top="0.2362204724409449" bottom="0.2755905511811024" header="0.15748031496062992" footer="0.15748031496062992"/>
  <pageSetup blackAndWhite="1" fitToHeight="2" fitToWidth="1" horizontalDpi="1200" verticalDpi="1200" orientation="portrait" paperSize="9" scale="54" r:id="rId1"/>
  <headerFooter alignWithMargins="0">
    <oddFooter>&amp;R&amp;"Arial Narrow,обычный"&amp;8Лист &amp;P из &amp;N</oddFooter>
  </headerFooter>
  <rowBreaks count="7" manualBreakCount="7">
    <brk id="63" max="12" man="1"/>
    <brk id="64" max="12" man="1"/>
    <brk id="67" max="12" man="1"/>
    <brk id="72" max="12" man="1"/>
    <brk id="73" max="12" man="1"/>
    <brk id="136" max="12" man="1"/>
    <brk id="1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Бадикова Ирина</cp:lastModifiedBy>
  <cp:lastPrinted>2022-04-27T06:23:41Z</cp:lastPrinted>
  <dcterms:created xsi:type="dcterms:W3CDTF">1998-04-06T06:06:47Z</dcterms:created>
  <dcterms:modified xsi:type="dcterms:W3CDTF">2022-04-27T06:23:48Z</dcterms:modified>
  <cp:category/>
  <cp:version/>
  <cp:contentType/>
  <cp:contentStatus/>
</cp:coreProperties>
</file>