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05" windowWidth="15480" windowHeight="11250" tabRatio="792"/>
  </bookViews>
  <sheets>
    <sheet name="2012-2019" sheetId="2" r:id="rId1"/>
  </sheets>
  <definedNames>
    <definedName name="_xlnm.Print_Titles" localSheetId="0">'2012-2019'!$11:$13</definedName>
    <definedName name="_xlnm.Print_Area" localSheetId="0">'2012-2019'!$A$1:$O$250</definedName>
  </definedNames>
  <calcPr calcId="125725"/>
</workbook>
</file>

<file path=xl/calcChain.xml><?xml version="1.0" encoding="utf-8"?>
<calcChain xmlns="http://schemas.openxmlformats.org/spreadsheetml/2006/main">
  <c r="M140" i="2"/>
  <c r="M135"/>
  <c r="M127"/>
  <c r="M128"/>
  <c r="M129"/>
  <c r="M130"/>
  <c r="M131"/>
  <c r="M132"/>
  <c r="M133"/>
  <c r="M134"/>
  <c r="M126"/>
  <c r="M124"/>
  <c r="F135"/>
  <c r="G135"/>
  <c r="H135"/>
  <c r="I135"/>
  <c r="J135"/>
  <c r="K135"/>
  <c r="L135"/>
  <c r="E135"/>
  <c r="L78"/>
  <c r="L77"/>
  <c r="L76"/>
  <c r="K78"/>
  <c r="K77"/>
  <c r="K76"/>
  <c r="M73" l="1"/>
  <c r="M74"/>
  <c r="M72"/>
  <c r="M65"/>
  <c r="M66"/>
  <c r="L231"/>
  <c r="L230"/>
  <c r="L229"/>
  <c r="M223"/>
  <c r="M222"/>
  <c r="M221"/>
  <c r="L220"/>
  <c r="K220"/>
  <c r="J220"/>
  <c r="I220"/>
  <c r="H220"/>
  <c r="G220"/>
  <c r="F220"/>
  <c r="E220"/>
  <c r="M227"/>
  <c r="M226"/>
  <c r="M225"/>
  <c r="L224"/>
  <c r="K224"/>
  <c r="J224"/>
  <c r="I224"/>
  <c r="H224"/>
  <c r="G224"/>
  <c r="F224"/>
  <c r="E224"/>
  <c r="M70"/>
  <c r="M69"/>
  <c r="M68"/>
  <c r="L67"/>
  <c r="K67"/>
  <c r="J67"/>
  <c r="I67"/>
  <c r="H67"/>
  <c r="G67"/>
  <c r="F67"/>
  <c r="E67"/>
  <c r="L71"/>
  <c r="K71"/>
  <c r="J71"/>
  <c r="I71"/>
  <c r="H71"/>
  <c r="G71"/>
  <c r="F71"/>
  <c r="E71"/>
  <c r="M224" l="1"/>
  <c r="L228"/>
  <c r="M220"/>
  <c r="M71"/>
  <c r="M67"/>
  <c r="M64" l="1"/>
  <c r="L63"/>
  <c r="K63"/>
  <c r="J63"/>
  <c r="I63"/>
  <c r="H63"/>
  <c r="G63"/>
  <c r="F63"/>
  <c r="E63"/>
  <c r="M56"/>
  <c r="M57"/>
  <c r="K55"/>
  <c r="K75" s="1"/>
  <c r="M63" l="1"/>
  <c r="J250"/>
  <c r="K250"/>
  <c r="L250"/>
  <c r="F78" l="1"/>
  <c r="G78"/>
  <c r="H78"/>
  <c r="I78"/>
  <c r="J78"/>
  <c r="E78"/>
  <c r="F77"/>
  <c r="G77"/>
  <c r="H77"/>
  <c r="I77"/>
  <c r="J77"/>
  <c r="J248" s="1"/>
  <c r="K248"/>
  <c r="L248"/>
  <c r="E77"/>
  <c r="F76"/>
  <c r="G76"/>
  <c r="H76"/>
  <c r="I76"/>
  <c r="J76"/>
  <c r="J247" s="1"/>
  <c r="K247"/>
  <c r="L247"/>
  <c r="E76"/>
  <c r="M59"/>
  <c r="M60"/>
  <c r="M61"/>
  <c r="M62"/>
  <c r="G55"/>
  <c r="J55"/>
  <c r="J75" s="1"/>
  <c r="L55"/>
  <c r="L75" s="1"/>
  <c r="M58" l="1"/>
  <c r="M55" s="1"/>
  <c r="I55"/>
  <c r="H55"/>
  <c r="F55"/>
  <c r="E55"/>
  <c r="M121"/>
  <c r="M122"/>
  <c r="F124"/>
  <c r="G124"/>
  <c r="H124"/>
  <c r="I124"/>
  <c r="J124"/>
  <c r="K124"/>
  <c r="K246" s="1"/>
  <c r="L124"/>
  <c r="E124"/>
  <c r="M123"/>
  <c r="K249" l="1"/>
  <c r="L246"/>
  <c r="L249"/>
  <c r="J249"/>
  <c r="J246"/>
  <c r="I231"/>
  <c r="H231"/>
  <c r="G231"/>
  <c r="F231"/>
  <c r="E231"/>
  <c r="I165"/>
  <c r="I155"/>
  <c r="F243" l="1"/>
  <c r="G243"/>
  <c r="H243"/>
  <c r="I243"/>
  <c r="F244"/>
  <c r="G244"/>
  <c r="H244"/>
  <c r="I244"/>
  <c r="F245"/>
  <c r="G245"/>
  <c r="H245"/>
  <c r="I245"/>
  <c r="E243"/>
  <c r="E245"/>
  <c r="E244"/>
  <c r="F237"/>
  <c r="G237"/>
  <c r="H237"/>
  <c r="I237"/>
  <c r="E237"/>
  <c r="E236" s="1"/>
  <c r="M235"/>
  <c r="F229"/>
  <c r="G229"/>
  <c r="H229"/>
  <c r="I229"/>
  <c r="F230"/>
  <c r="G230"/>
  <c r="H230"/>
  <c r="I230"/>
  <c r="E230"/>
  <c r="E229"/>
  <c r="M214"/>
  <c r="M213"/>
  <c r="M212"/>
  <c r="M211"/>
  <c r="M215"/>
  <c r="M216"/>
  <c r="M217"/>
  <c r="M210"/>
  <c r="F209"/>
  <c r="G209"/>
  <c r="H209"/>
  <c r="I209"/>
  <c r="E209"/>
  <c r="M208"/>
  <c r="M206"/>
  <c r="M205"/>
  <c r="M204"/>
  <c r="M203"/>
  <c r="M202"/>
  <c r="M207"/>
  <c r="M218"/>
  <c r="M219"/>
  <c r="M233"/>
  <c r="M234"/>
  <c r="M239"/>
  <c r="M240"/>
  <c r="M241"/>
  <c r="M242"/>
  <c r="M244" s="1"/>
  <c r="M201"/>
  <c r="F200"/>
  <c r="G200"/>
  <c r="H200"/>
  <c r="I200"/>
  <c r="E200"/>
  <c r="M196"/>
  <c r="M195"/>
  <c r="M194"/>
  <c r="M193"/>
  <c r="M197"/>
  <c r="M198"/>
  <c r="M199"/>
  <c r="F192"/>
  <c r="G192"/>
  <c r="H192"/>
  <c r="I192"/>
  <c r="E192"/>
  <c r="M190"/>
  <c r="M189"/>
  <c r="F188"/>
  <c r="G188"/>
  <c r="H188"/>
  <c r="I188"/>
  <c r="E188"/>
  <c r="M185"/>
  <c r="M184"/>
  <c r="M183"/>
  <c r="M182"/>
  <c r="M186"/>
  <c r="M187"/>
  <c r="F181"/>
  <c r="G181"/>
  <c r="H181"/>
  <c r="I181"/>
  <c r="E181"/>
  <c r="M177"/>
  <c r="M176"/>
  <c r="M175"/>
  <c r="M174"/>
  <c r="M178"/>
  <c r="M179"/>
  <c r="M180"/>
  <c r="F173"/>
  <c r="G173"/>
  <c r="H173"/>
  <c r="I173"/>
  <c r="E173"/>
  <c r="M171"/>
  <c r="M170"/>
  <c r="M166"/>
  <c r="F165"/>
  <c r="G165"/>
  <c r="H165"/>
  <c r="E165"/>
  <c r="M169"/>
  <c r="M168"/>
  <c r="M167"/>
  <c r="M159"/>
  <c r="M158"/>
  <c r="M157"/>
  <c r="M156"/>
  <c r="M160"/>
  <c r="M161"/>
  <c r="M162"/>
  <c r="M163"/>
  <c r="F155"/>
  <c r="G155"/>
  <c r="H155"/>
  <c r="E155"/>
  <c r="M153"/>
  <c r="M154"/>
  <c r="M152"/>
  <c r="F151"/>
  <c r="G151"/>
  <c r="H151"/>
  <c r="I151"/>
  <c r="E151"/>
  <c r="M149"/>
  <c r="M150"/>
  <c r="M148"/>
  <c r="E147"/>
  <c r="F147"/>
  <c r="G147"/>
  <c r="H147"/>
  <c r="I147"/>
  <c r="M146"/>
  <c r="M145"/>
  <c r="F144"/>
  <c r="G144"/>
  <c r="H144"/>
  <c r="I144"/>
  <c r="E144"/>
  <c r="M142"/>
  <c r="M143"/>
  <c r="M141"/>
  <c r="F140"/>
  <c r="G140"/>
  <c r="H140"/>
  <c r="I140"/>
  <c r="E140"/>
  <c r="M137"/>
  <c r="M138" s="1"/>
  <c r="F138"/>
  <c r="G138"/>
  <c r="H138"/>
  <c r="I138"/>
  <c r="E138"/>
  <c r="F117"/>
  <c r="G117"/>
  <c r="G247" s="1"/>
  <c r="H117"/>
  <c r="H247" s="1"/>
  <c r="I117"/>
  <c r="I247" s="1"/>
  <c r="F118"/>
  <c r="G118"/>
  <c r="G248" s="1"/>
  <c r="H118"/>
  <c r="H248" s="1"/>
  <c r="I118"/>
  <c r="I248" s="1"/>
  <c r="F119"/>
  <c r="G119"/>
  <c r="H119"/>
  <c r="I119"/>
  <c r="E117"/>
  <c r="E119"/>
  <c r="E118"/>
  <c r="F110"/>
  <c r="G110"/>
  <c r="H110"/>
  <c r="I110"/>
  <c r="E110"/>
  <c r="M115"/>
  <c r="M112"/>
  <c r="M113"/>
  <c r="M111"/>
  <c r="M109"/>
  <c r="M108" s="1"/>
  <c r="F108"/>
  <c r="G108"/>
  <c r="H108"/>
  <c r="I108"/>
  <c r="E108"/>
  <c r="M107"/>
  <c r="M106"/>
  <c r="F105"/>
  <c r="G105"/>
  <c r="H105"/>
  <c r="I105"/>
  <c r="E105"/>
  <c r="M104"/>
  <c r="M103"/>
  <c r="F102"/>
  <c r="G102"/>
  <c r="H102"/>
  <c r="I102"/>
  <c r="E102"/>
  <c r="M100"/>
  <c r="M101"/>
  <c r="M99"/>
  <c r="F98"/>
  <c r="G98"/>
  <c r="H98"/>
  <c r="I98"/>
  <c r="E98"/>
  <c r="M97"/>
  <c r="M96"/>
  <c r="F95"/>
  <c r="G95"/>
  <c r="H95"/>
  <c r="I95"/>
  <c r="E95"/>
  <c r="M94"/>
  <c r="M93"/>
  <c r="F92"/>
  <c r="G92"/>
  <c r="H92"/>
  <c r="I92"/>
  <c r="E92"/>
  <c r="M90"/>
  <c r="M91"/>
  <c r="M89"/>
  <c r="F88"/>
  <c r="G88"/>
  <c r="H88"/>
  <c r="I88"/>
  <c r="E88"/>
  <c r="M87"/>
  <c r="M86"/>
  <c r="M85"/>
  <c r="F83"/>
  <c r="F249" s="1"/>
  <c r="G83"/>
  <c r="H83"/>
  <c r="I83"/>
  <c r="E83"/>
  <c r="M82"/>
  <c r="M81"/>
  <c r="M80"/>
  <c r="M53"/>
  <c r="M52"/>
  <c r="M51"/>
  <c r="M50"/>
  <c r="M48"/>
  <c r="M49"/>
  <c r="M54"/>
  <c r="M47"/>
  <c r="F46"/>
  <c r="G46"/>
  <c r="H46"/>
  <c r="I46"/>
  <c r="E46"/>
  <c r="M44"/>
  <c r="M43"/>
  <c r="M42"/>
  <c r="M41"/>
  <c r="M40"/>
  <c r="M45"/>
  <c r="M39"/>
  <c r="F38"/>
  <c r="G38"/>
  <c r="H38"/>
  <c r="I38"/>
  <c r="E38"/>
  <c r="M35"/>
  <c r="M34"/>
  <c r="M31"/>
  <c r="M32"/>
  <c r="M33"/>
  <c r="M36"/>
  <c r="M37"/>
  <c r="M30"/>
  <c r="F29"/>
  <c r="G29"/>
  <c r="H29"/>
  <c r="I29"/>
  <c r="E29"/>
  <c r="M22"/>
  <c r="M23"/>
  <c r="M24"/>
  <c r="M25"/>
  <c r="M26"/>
  <c r="M27"/>
  <c r="M28"/>
  <c r="M21"/>
  <c r="F20"/>
  <c r="G20"/>
  <c r="H20"/>
  <c r="I20"/>
  <c r="E20"/>
  <c r="M16"/>
  <c r="M17"/>
  <c r="M18"/>
  <c r="M19"/>
  <c r="F15"/>
  <c r="G15"/>
  <c r="G75" s="1"/>
  <c r="H15"/>
  <c r="I15"/>
  <c r="E15"/>
  <c r="M76" l="1"/>
  <c r="M78"/>
  <c r="M77"/>
  <c r="M229"/>
  <c r="M230"/>
  <c r="I250"/>
  <c r="M231"/>
  <c r="H75"/>
  <c r="F236"/>
  <c r="F250"/>
  <c r="G249"/>
  <c r="I75"/>
  <c r="H249"/>
  <c r="E75"/>
  <c r="F75"/>
  <c r="I249"/>
  <c r="E247"/>
  <c r="F248"/>
  <c r="F247"/>
  <c r="G250"/>
  <c r="H236"/>
  <c r="H250"/>
  <c r="E116"/>
  <c r="M95"/>
  <c r="E248"/>
  <c r="M151"/>
  <c r="M38"/>
  <c r="M46"/>
  <c r="E250"/>
  <c r="M20"/>
  <c r="M144"/>
  <c r="M29"/>
  <c r="M92"/>
  <c r="M98"/>
  <c r="M209"/>
  <c r="I116"/>
  <c r="G116"/>
  <c r="M88"/>
  <c r="M117"/>
  <c r="M105"/>
  <c r="E249"/>
  <c r="M165"/>
  <c r="M173"/>
  <c r="M192"/>
  <c r="M155"/>
  <c r="E228"/>
  <c r="M102"/>
  <c r="M181"/>
  <c r="M200"/>
  <c r="M188"/>
  <c r="M83"/>
  <c r="H116"/>
  <c r="F116"/>
  <c r="H228"/>
  <c r="F228"/>
  <c r="I236"/>
  <c r="G236"/>
  <c r="I228"/>
  <c r="G228"/>
  <c r="M243"/>
  <c r="M245"/>
  <c r="M237"/>
  <c r="M147"/>
  <c r="M119"/>
  <c r="M15"/>
  <c r="M75" s="1"/>
  <c r="M114"/>
  <c r="M118" s="1"/>
  <c r="M248" s="1"/>
  <c r="M228" l="1"/>
  <c r="M250"/>
  <c r="G246"/>
  <c r="M249"/>
  <c r="H246"/>
  <c r="F246"/>
  <c r="M247"/>
  <c r="I246"/>
  <c r="E246"/>
  <c r="M236"/>
  <c r="M110"/>
  <c r="M116" s="1"/>
  <c r="M246" l="1"/>
</calcChain>
</file>

<file path=xl/sharedStrings.xml><?xml version="1.0" encoding="utf-8"?>
<sst xmlns="http://schemas.openxmlformats.org/spreadsheetml/2006/main" count="743" uniqueCount="281">
  <si>
    <t>№ пп</t>
  </si>
  <si>
    <t>муниципальный бюджет</t>
  </si>
  <si>
    <t>федеральный бюджет</t>
  </si>
  <si>
    <t>областной бюджет</t>
  </si>
  <si>
    <t>Итого:</t>
  </si>
  <si>
    <t>Строительство здания МАДОУ «Детский сад № 8» (240 мест), в том числе:</t>
  </si>
  <si>
    <t>1.1</t>
  </si>
  <si>
    <t>1.2</t>
  </si>
  <si>
    <t>1.3</t>
  </si>
  <si>
    <t>Строительство здания МАДОУ «Детский сад № 26» (140 мест), в том числе:</t>
  </si>
  <si>
    <t>Строительство здания МАДОУ «Детский сад № 20» на земельном участке с местоположением: Саратовская область, Энгельс-19, 2 квартал (200 мест), в том числе:</t>
  </si>
  <si>
    <t>1.4</t>
  </si>
  <si>
    <t>1.5</t>
  </si>
  <si>
    <t>Строительство здания детского сада на 300 мест в границах улиц Ломоносова-Весенняя города Энгельса Саратовской области, в том числе:</t>
  </si>
  <si>
    <t>Всего по подразделу:</t>
  </si>
  <si>
    <t>Изготовление проектно-сметной документации, инженерно-технического обследования, инженерно-геологического обследования здания, осуществление государственной экспертизы проектно-сметной документации по реконструкции здания, находящегося в оперативном управлении МАОУ «ООШ с.Степное» Энгельсского муниципального района  Саратовской области</t>
  </si>
  <si>
    <t>Изготовление проектно-сметной документации по объекту, оформление государственной экспертизы проектно-сметной документации, инженерно-технического обследования основных строительных конструкций по объекту «здание МАДОУ «Детский сад № 7» Энгельсского муниципального района  Саратовской области»</t>
  </si>
  <si>
    <t>2.1</t>
  </si>
  <si>
    <t>2.2</t>
  </si>
  <si>
    <t>Реконструкция здания, находящегося в оперативном управлении МДБОУ «Детский сад № 20» Энгельсского муниципального района  Саратовской области (40 мест)</t>
  </si>
  <si>
    <t>3.1</t>
  </si>
  <si>
    <t>3.2</t>
  </si>
  <si>
    <t>Реконструкция здания, находящегося в оперативном управлении МБДОУ «Детский сад комбинированного вида № 38» Энгельсского муниципального района  Саратовской области (30 мест)</t>
  </si>
  <si>
    <t>Реконструкция здания, находящегося в оперативном управлении МБДОУ «Детский сад с.Воскресенка» Энгельсского муниципального района  Саратовской области (120 мест)</t>
  </si>
  <si>
    <t>3.3</t>
  </si>
  <si>
    <t xml:space="preserve">Реконструкция здания, находящегося в оперативном управлении МАОУ «ООШ с. Степное» Энгельсского муниципального района  Саратовской области 
(35 мест)
</t>
  </si>
  <si>
    <t>3.4</t>
  </si>
  <si>
    <t>3.5</t>
  </si>
  <si>
    <t>3.6</t>
  </si>
  <si>
    <t>Реконструкция здания, находящегося в оперативном управлении МБДОУ «Детский сад № 109» Энгельсского муниципального района Саратовской области (40 мест), в том числе:</t>
  </si>
  <si>
    <t>3.7</t>
  </si>
  <si>
    <t>Реконструкция здания, находящегося в оперативном управлении МАДОУ «Детский сад с.Липовка» Энгельсского муниципального района Саратовской области (40 мест), в том числе:</t>
  </si>
  <si>
    <t>3.8</t>
  </si>
  <si>
    <t>Реконструкция здания, находящегося в оперативном управлении МБДОУ «Детский сад с.Заветное» Энгельсского муниципального района Саратовской области (20 мест), в том числе:</t>
  </si>
  <si>
    <t>3.9</t>
  </si>
  <si>
    <t>Реконструкция здания, находящегося в оперативном управлении МАДОУ «Детский сад № 57» Энгельсского муниципального района Саратовской области (20 мест), в том числе:</t>
  </si>
  <si>
    <t>Реконструкция здания, находящегося в оперативном управлении МАДОУ «Детский сад № 7» Энгельсского муниципального района Саратовской области (140 мест), в том числе:</t>
  </si>
  <si>
    <t>3.10</t>
  </si>
  <si>
    <t>3.11</t>
  </si>
  <si>
    <t>Реконструкция здания, находящегося в оперативном управлении МБДОУ «Детский сад № 55» (240 мест), в том числе:</t>
  </si>
  <si>
    <t>4.1</t>
  </si>
  <si>
    <t>Капитальный ремонт здания, находящегося в оперативном управлении МБДОУ «Детский сад с.Генеральское» Энгельсского муниципального района  Саратовской области (80 мест)</t>
  </si>
  <si>
    <t>4.2</t>
  </si>
  <si>
    <t>5.1</t>
  </si>
  <si>
    <r>
      <t>Создание семейных групп в  дошкольных образовательных учреждениях (15 мест) -</t>
    </r>
    <r>
      <rPr>
        <sz val="10"/>
        <color theme="1"/>
        <rFont val="Times New Roman"/>
        <family val="1"/>
        <charset val="204"/>
      </rPr>
      <t xml:space="preserve"> МБДОУ «Детский сад с. Квасниковка»
Энгельсского муниципального района Саратовской области
</t>
    </r>
  </si>
  <si>
    <t>6.1</t>
  </si>
  <si>
    <t>Возврат в действующую сеть нежилого здания, расположенного по адресу: г.Энгельс, ул.Рабочая, дом 37 (100 мест)</t>
  </si>
  <si>
    <t>7.1</t>
  </si>
  <si>
    <t>7 .2</t>
  </si>
  <si>
    <t>Строительство здания блока с групповыми помещениями МАДОУ «Детский сад  № 20» (30 мест), в том числе:</t>
  </si>
  <si>
    <t>7.3</t>
  </si>
  <si>
    <t>Строительство здания блока с групповыми помещениями МАДОУ «Детский сад комбинированного вида № 53» (40 мест), в том числе:</t>
  </si>
  <si>
    <t>7.4</t>
  </si>
  <si>
    <t>Строительство здания блока с групповыми помещениями МАДОУ «Детский сад № 57» (45 мест), в том числе:</t>
  </si>
  <si>
    <t>7.5</t>
  </si>
  <si>
    <t>Строительство здания блока групповых помещений на территории МАДОУ «Детский сад комбинированного вида № 75» (48 мест), в том числе:</t>
  </si>
  <si>
    <t>7.6</t>
  </si>
  <si>
    <t>Строительство здания блока групповых помещений на территории МАДОУ «Детский сад комбинированного вида № 35» (48 мест), в том числе:</t>
  </si>
  <si>
    <t>7.7</t>
  </si>
  <si>
    <t>Строительство здания блока  групповых помещений на территории МБДОУ «Детский сад комбинированного вида        пос.Пробуждение» (48 мест), в том числе:</t>
  </si>
  <si>
    <t>7.8</t>
  </si>
  <si>
    <t>Строительство здания блока  групповых помещений на территории МАДОУ «Детский сад комбинированного вида № 74» (48 мест), в том числе:</t>
  </si>
  <si>
    <t>7.9</t>
  </si>
  <si>
    <t>Строительство здания блока  групповых помещений на территории МАДОУ «Детский сад  № 65» (48 мест), в том числе:</t>
  </si>
  <si>
    <t>7.10</t>
  </si>
  <si>
    <t>Строительство здания блока  групповых помещений на территории МБДОУ «Детский сад с.Шумейка» (45 мест), в том числе:</t>
  </si>
  <si>
    <t>7.11</t>
  </si>
  <si>
    <t>Строительство 2-го здания блока групповых помещений на территории МАДОУ «Детский сад комбинированного вида № 35» (48 мест), в том числе:</t>
  </si>
  <si>
    <t>7.12</t>
  </si>
  <si>
    <t>Строительство здания блока групповых помещений на территории МБДОУ «Детский сад комбинированного вида № 11» (48 мест), в том числе:</t>
  </si>
  <si>
    <t>7.13</t>
  </si>
  <si>
    <t>Строительство здания блока групповых помещений на территории МБДОУ «Детский сад №79»</t>
  </si>
  <si>
    <t>7.14</t>
  </si>
  <si>
    <t>Строительство здания блока групповых помещений на территории МБДОУ «Центр развития ребенка - детский сад №6»</t>
  </si>
  <si>
    <t>8.1</t>
  </si>
  <si>
    <t xml:space="preserve">Внедрение автоматизированной информационной системы (АИС) «Электронный детский сад» </t>
  </si>
  <si>
    <t>внебюджетные средства</t>
  </si>
  <si>
    <t>8.2</t>
  </si>
  <si>
    <t>Обучение специалистов  комитета по образованию и молодежной политике и дошкольных учреждений работе в АИС «Электронный детский сад»</t>
  </si>
  <si>
    <t>8.3</t>
  </si>
  <si>
    <t xml:space="preserve">Обеспечение  дошкольных образовательных учреждений  компьютерной техникой </t>
  </si>
  <si>
    <t>9.1</t>
  </si>
  <si>
    <t>Модернизация технологического  оборудования в дошкольных образовательных учреждениях</t>
  </si>
  <si>
    <t>9.2</t>
  </si>
  <si>
    <t>Обновление детской мебели согласно возрастным и ростовым показателям</t>
  </si>
  <si>
    <t>9.3</t>
  </si>
  <si>
    <t>Обеспечение дошкольных образовательных учреждений программами дошкольного образования, методической литературой, дидактическими материалами, спортивным инвентарем, игрушками для перехода на обучение по основным образовательным программам, соответствующим федеральным государственным требованиям</t>
  </si>
  <si>
    <t>Приобретение оборудования для оснащения дошкольных образовательных учреждений</t>
  </si>
  <si>
    <t>9.4</t>
  </si>
  <si>
    <t>Всего по программе:</t>
  </si>
  <si>
    <t>Реконструкция здания, находящегося в оперативном управлении МБДОУ «Детский сад комбинированного вида № 66» Энгельсского муниципального района Саратовской области (20 мест), в том числе:</t>
  </si>
  <si>
    <t>Наименование мероприятий</t>
  </si>
  <si>
    <t>Срок исполнения</t>
  </si>
  <si>
    <t>Источники финансирования</t>
  </si>
  <si>
    <t>1</t>
  </si>
  <si>
    <t>2013-2014</t>
  </si>
  <si>
    <t>всего, в том числе:</t>
  </si>
  <si>
    <t xml:space="preserve">создание 240 мест в дошкольной образовательной организации
</t>
  </si>
  <si>
    <t>изготовление проектно-сметной документации</t>
  </si>
  <si>
    <t>осуществление государственной экспертизы проектно-сметной документации</t>
  </si>
  <si>
    <t>осуществление строительно-монтажных работ</t>
  </si>
  <si>
    <t>осуществление строительного контроля</t>
  </si>
  <si>
    <t xml:space="preserve">создание 140 мест в дошкольной образовательной организации
</t>
  </si>
  <si>
    <t>осуществление строительства</t>
  </si>
  <si>
    <t>всего:</t>
  </si>
  <si>
    <t xml:space="preserve">оформление документов для проведения работ по созданию 140 мест в дошкольной образовательной организации
</t>
  </si>
  <si>
    <t xml:space="preserve">создание 35 мест для детей дошкольного возраста в МАОУ «ООШ с.Степное» </t>
  </si>
  <si>
    <t xml:space="preserve">создание 30 мест в дошкольной образовательной организации
</t>
  </si>
  <si>
    <t>изготовление проектно-сметной документации, осуществление государственной экспертизы проектно-сметной документации</t>
  </si>
  <si>
    <t xml:space="preserve">создание 48 мест в дошкольной образовательной организации
</t>
  </si>
  <si>
    <t>осуществление государственной экспертизы сметной документации</t>
  </si>
  <si>
    <t xml:space="preserve">создание 45 мест в дошкольной образовательной организации
</t>
  </si>
  <si>
    <t xml:space="preserve">обеспечение 100% дошкольных образовательных учреждений  г. Энгельса компьютерной техникой
</t>
  </si>
  <si>
    <t>2012-2015</t>
  </si>
  <si>
    <t xml:space="preserve">обеспечение современных условий пребывания детей в дошкольных образовательных организаций, исполнение норм и требований СанПиН
</t>
  </si>
  <si>
    <t xml:space="preserve">обеспечение современных условии реализации основной образовательной программы
</t>
  </si>
  <si>
    <t>исполнение федеральных государственных требований к условиям реализации основной общеобразовательной программы</t>
  </si>
  <si>
    <t>осуществление работы по проведению технической инвентаризации объекта недвижимого имущества</t>
  </si>
  <si>
    <t>2014-2015</t>
  </si>
  <si>
    <t>осуществление строительства и строительного контроля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</si>
  <si>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</si>
  <si>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</si>
  <si>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</si>
  <si>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</si>
  <si>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</si>
  <si>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</si>
  <si>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</si>
  <si>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</si>
  <si>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</si>
  <si>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</si>
  <si>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</si>
  <si>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Объем финансирования (прогнозно), тыс.руб.</t>
  </si>
  <si>
    <t>Исполнители</t>
  </si>
  <si>
    <t>Ожидаемые результаты, целевые индикаторы</t>
  </si>
  <si>
    <t>Строительство здания детского сада в городе Энгельсе в границах улиц Одесская – Проезжая (140 мест), в том числе:</t>
  </si>
  <si>
    <t xml:space="preserve">МАДОУ «Детский сад № 33» Энгельсского муниципального района Саратовской области
</t>
  </si>
  <si>
    <t>МАДОУ «Детский сад № 33» Энгельсского муниципального района Саратовской области</t>
  </si>
  <si>
    <t>2012-2013</t>
  </si>
  <si>
    <t xml:space="preserve">осуществление строительно-монтажных работ
</t>
  </si>
  <si>
    <t>осуществление: строительства, врезки в городской водопровод, технической инвентаризации объекта недвижимого имущества</t>
  </si>
  <si>
    <t>погашение кредиторской задолженности</t>
  </si>
  <si>
    <t>МАДОУ «Детский сад № 8»</t>
  </si>
  <si>
    <t>МБУ «Единая дирекция по капитальному строительству и охране окружающей среды»</t>
  </si>
  <si>
    <t>2015</t>
  </si>
  <si>
    <t>МАДОУ «Детский сад № 26»</t>
  </si>
  <si>
    <t>осуществление: строительства, технологического присоединения к сетям электроснабжения, технической инвентаризации объекта недвижимого имущества</t>
  </si>
  <si>
    <t>2016</t>
  </si>
  <si>
    <t>2014</t>
  </si>
  <si>
    <t>осуществление государственной  экспертизы проектно-сметной документации</t>
  </si>
  <si>
    <t>осуществление: строительства,  технологического присоединения к сетям электроснабжения, технической инвентаризации объекта недвижимого имущества, поставка, монтаж, пуско-наладка лифта</t>
  </si>
  <si>
    <t xml:space="preserve">создание 300 мест в дошкольной образовательной организации
</t>
  </si>
  <si>
    <t xml:space="preserve">создание 200 мест в дошкольной образовательной организации
</t>
  </si>
  <si>
    <t>2013</t>
  </si>
  <si>
    <t xml:space="preserve">МАОУ «ООШ с. Степное» Энгельсского муниципального района  Саратовской области
</t>
  </si>
  <si>
    <t xml:space="preserve">оформление документов для проведения работ по созданию  35 мест для детей дошкольного возраста в МАОУ «ООШ с.Степное»
</t>
  </si>
  <si>
    <t xml:space="preserve">МАДОУ «Детский сад  № 7» Энгельсского муниципального района  Саратовской области
</t>
  </si>
  <si>
    <t>2012</t>
  </si>
  <si>
    <t xml:space="preserve">МДБОУ «Детский сад № 20» Энгельсского муниципального района Саратовской области
</t>
  </si>
  <si>
    <t xml:space="preserve">создание  40 мест в дошкольной образовательной организации
</t>
  </si>
  <si>
    <t xml:space="preserve">МБДОУ «Детский сад комбинированного вида № 38» Энгельсского муниципального района Саратовской области
</t>
  </si>
  <si>
    <t xml:space="preserve">создание дополнительно 30 мест в дошкольной образовательной организации
</t>
  </si>
  <si>
    <t>МБДОУ «Детский сад с.Воскресенка» Энгельсского муниципального района Саратовской области</t>
  </si>
  <si>
    <t xml:space="preserve">создание 120 мест в дошкольной образовательной организации
</t>
  </si>
  <si>
    <t>МАОУ «ООШ с. Степное» Энгельсского муниципального района  Саратовской области</t>
  </si>
  <si>
    <t>изготовление проектно-сметной документации, инженерно-технического обследования, инженерно-геологического обследования</t>
  </si>
  <si>
    <t>МБДОУ «Детский сад комбинированного вида № 66» Энгельсского муниципального района Саратовской области</t>
  </si>
  <si>
    <t xml:space="preserve">создание дополнительно 20 мест в дошкольной образовательной организации
</t>
  </si>
  <si>
    <t>МБДОУ «Детский сад № 109» Энгельсского муниципального района Саратовской области</t>
  </si>
  <si>
    <t xml:space="preserve">создание дополнительно 40 мест в дошкольной образовательной организации
</t>
  </si>
  <si>
    <t>изготовление проектно-сметных работ</t>
  </si>
  <si>
    <t>МАДОУ «Детский сад с.Липовка» Энгельсского муниципального района Саратовской области</t>
  </si>
  <si>
    <t xml:space="preserve">создание 40 мест в дошкольной образовательной организации
</t>
  </si>
  <si>
    <t>МБДОУ «Детский сад с.Заветное» Энгельсского муниципального района Саратовской области</t>
  </si>
  <si>
    <t xml:space="preserve">осуществление строительно-монтажных работ </t>
  </si>
  <si>
    <t>МАДОУ «Детский сад № 57» Энгельсского муниципального района Саратовской области</t>
  </si>
  <si>
    <t>МАДОУ «Детский сад № 7» Энгельсского муниципального района Саратовской области</t>
  </si>
  <si>
    <t xml:space="preserve">создание 140 мест в дошкольной образовательной организации
</t>
  </si>
  <si>
    <t>изготовление проектно-сметной документации, проведение государственной экспертизы проектной документации</t>
  </si>
  <si>
    <t>осуществление: строительства, технического присоединения к системе электроснабжения, технической инвентаризации объекта недвижимого имущества, строительного контроля</t>
  </si>
  <si>
    <t xml:space="preserve">МУП «Капитальное строительство»Энгельсского муниципального района Саратовской области, МБУ «Единая дирекция по капитальному строительству и охране окружающей среды»
</t>
  </si>
  <si>
    <t xml:space="preserve">МАДОУ  «Детский сад с. Подстепное» Энгельсского муниципального района Саратовской области
</t>
  </si>
  <si>
    <t xml:space="preserve">МБДОУ «Детский сад с.Генеральское» Энгельсского муниципального  района Саратовской области  
</t>
  </si>
  <si>
    <t xml:space="preserve">создание дополнительно 80 мест в дошкольной образовательной организации
</t>
  </si>
  <si>
    <t xml:space="preserve">МБДОУ «Детский сад с. Квасниковка» Энгельсского муниципального района Саратовской области
</t>
  </si>
  <si>
    <t xml:space="preserve">создание дополнительно 15 мест в дошкольной образовательной организации
</t>
  </si>
  <si>
    <t xml:space="preserve">МАДОУ «Детский сад комбинированного вида  № 3» Энгельсского муниципального района Саратовской области
</t>
  </si>
  <si>
    <t xml:space="preserve">МАДОУ «Детский сад комбинированного вида  № 20» Энгельсского муниципального района Саратовской области
</t>
  </si>
  <si>
    <t>изготовление строительно-монтажных работ</t>
  </si>
  <si>
    <t xml:space="preserve">МАДОУ «Детский сад комбинированного вида № 53» Энгельсского муниципального района Саратовской области
</t>
  </si>
  <si>
    <t xml:space="preserve">МАДОУ «Детский сад № 57» Энгельсского муниципального района Саратовской области
</t>
  </si>
  <si>
    <t>вынос водопровода для строительства здания блока групповых помещений на территории МАДОУ «Детский сад комбинированного вида № 75»</t>
  </si>
  <si>
    <t>осуществление: строительства, работ по проведению технической инвентаризации объекта недвижимого имущества</t>
  </si>
  <si>
    <t xml:space="preserve">МУП «Капитальное строительство»Энгельсского муниципального района Саратовской области
</t>
  </si>
  <si>
    <t>МУП «Капитальное строительство»Энгельсского муниципального района Саратовской области</t>
  </si>
  <si>
    <t>осуществление: строительства, технической инвентаризации объекта недвижимого имущества</t>
  </si>
  <si>
    <t>осуществление: строительства, технического присоединения к системе электроснабжения, технической инвентаризация объекта недвижимого имущества</t>
  </si>
  <si>
    <t>осуществление: строительства, технического присоединения к системе электроснабжения, технической инвентаризации объекта недвижимого имущества</t>
  </si>
  <si>
    <t>инженерные изыскания</t>
  </si>
  <si>
    <t>создание 48 мест в дошкольной образовательной организации</t>
  </si>
  <si>
    <t xml:space="preserve">доступ
ность услуги для населения
</t>
  </si>
  <si>
    <t xml:space="preserve">не менее 47 специалистов обучены навыкам работы в АИС «Электронный детский сад»
</t>
  </si>
  <si>
    <t>дошкольные образовательные организации</t>
  </si>
  <si>
    <t>Всего:</t>
  </si>
  <si>
    <t>МАДОУ «Детский сад № 20»</t>
  </si>
  <si>
    <t xml:space="preserve">МУП «Капитальное строительство» Энгельсского муниципального района Саратовской области
</t>
  </si>
  <si>
    <t>Капитальный ремонт здания, находящегося в оперативном управлении МАДОУ  «Детский сад с.Подстепное» Энгельсского муниципального района  Саратовской области (40 мест)</t>
  </si>
  <si>
    <t>Строительство здания блока с групповыми помещениями МАДОУ «Детский сад комбинированного вида № 3» (40 мест), в том числе:</t>
  </si>
  <si>
    <t xml:space="preserve">комитет по образованию и молодежной политике администрации Энгельсского муниципального района
</t>
  </si>
  <si>
    <t xml:space="preserve">создание 100 мест в дошкольной образовательной организации
</t>
  </si>
  <si>
    <t>комитет по образованию и молодежной политике администрации Энгельсского муниципального района</t>
  </si>
  <si>
    <t>Приложение 1</t>
  </si>
  <si>
    <t>к муниципальной программе</t>
  </si>
  <si>
    <t xml:space="preserve">«Развитие системы дошкольного образования </t>
  </si>
  <si>
    <t>Энгельсского муниципального района»</t>
  </si>
  <si>
    <t>изготовление проектно-сметной документации, проведение государственной экспертизы проектной документации, осуществление работ по определению координаты и высоты препятствия наивысших точек относительно аэропорта, проведение расчета пожарных рисков</t>
  </si>
  <si>
    <t>осуществление строительства, технического присоединения к системе электроснабжения, техническая инвентаризация объекта недвижимого имущества, устройство асфальтобетонного покрытия гостевых стоянок, технологическое оборудование</t>
  </si>
  <si>
    <t>2. Оформление документации для реконструкции зданий существующих образовательных организаций</t>
  </si>
  <si>
    <t>3. Реконструкция зданий муниципальных дошкольных образовательных организаций</t>
  </si>
  <si>
    <t xml:space="preserve">4. Капитальный ремонт зданий муниципальных дошкольных образовательных организаций
</t>
  </si>
  <si>
    <t>9. Укрепление материально-технической базы дошкольных образовательных организаций</t>
  </si>
  <si>
    <t>Система программных мероприятий муниципальной программы «Развитие системы дошкольного образования  Энгельсского муниципального района» на 2012-2019 годы</t>
  </si>
  <si>
    <t xml:space="preserve">на 2012-2019 годы </t>
  </si>
  <si>
    <t>4.3</t>
  </si>
  <si>
    <t>2016-2019</t>
  </si>
  <si>
    <t>Капитальный ремонт здания, находящегося в оперативном управлении МАДОУ «Детский сад комбинированного вида № 53» Энгельсского муниципального района  Саратовской области (280 мест)</t>
  </si>
  <si>
    <t xml:space="preserve">улучшение условий для 280 воспитанников </t>
  </si>
  <si>
    <t>Энгельсского муниципального района от ______ г. № ____</t>
  </si>
  <si>
    <t>1.6</t>
  </si>
  <si>
    <t>2018</t>
  </si>
  <si>
    <t>управление  капитального строительства администрации Энгельсского муниципального района</t>
  </si>
  <si>
    <t xml:space="preserve">создание 160 мест в дошкольной образовательной организации
</t>
  </si>
  <si>
    <t>Приложение к постановлению администрации</t>
  </si>
  <si>
    <t>Строительство детского сада на 160 мест по адресу: Саратовская область, г. Энгельс, ул. Степная, д. 137 (160 мест), в том числе:</t>
  </si>
  <si>
    <t>1. Строительство, приобретение (выкуп) зданий дошкольных образовательных организаций</t>
  </si>
  <si>
    <t>осуществление государственной экспертизы</t>
  </si>
  <si>
    <t>1.7</t>
  </si>
  <si>
    <t>комитет по образованию администрации Энгельсского муниципального района</t>
  </si>
  <si>
    <t>1.8</t>
  </si>
  <si>
    <t>2019</t>
  </si>
  <si>
    <t>7.15</t>
  </si>
  <si>
    <t>7.16</t>
  </si>
  <si>
    <t>МДОУ "ЦРР-Детский сад № 6"</t>
  </si>
  <si>
    <t>МДОУ "Детский сад № 76"</t>
  </si>
  <si>
    <t>МДОУ "Детский сад № 78"</t>
  </si>
  <si>
    <t>5. Открытие групп  для детей дошкольного возраста в муниципальных образовательных организациях</t>
  </si>
  <si>
    <t xml:space="preserve">6. Возврат в действующую сеть зданий муниципальных дошкольных организаций, используемых по иному назначению </t>
  </si>
  <si>
    <t>7. Строительство, приобретение (выкуп) зданий блоков с групповыми помещениями действующих муниципальных дошкольных организаций</t>
  </si>
  <si>
    <t>8. Переход на оказание муниципальной услуги по постановке на учет детей для зачисления в образовательные организации Энгельсского муниципального района, реализующие основную образовательную программу дошкольного образования в электронном виде</t>
  </si>
  <si>
    <t>5.2</t>
  </si>
  <si>
    <t>5.3</t>
  </si>
  <si>
    <t>5.4</t>
  </si>
  <si>
    <t>5.5</t>
  </si>
  <si>
    <t>5.6</t>
  </si>
  <si>
    <t>5.7</t>
  </si>
  <si>
    <r>
      <t xml:space="preserve">Создание групп полного дня для детей в возрасте от 1 года 6 месяцев до 3 лет в  МАДОУ "Детский сад № 53" (80 мест) </t>
    </r>
    <r>
      <rPr>
        <sz val="10"/>
        <color theme="1"/>
        <rFont val="Times New Roman"/>
        <family val="1"/>
        <charset val="204"/>
      </rPr>
      <t xml:space="preserve">
</t>
    </r>
  </si>
  <si>
    <t xml:space="preserve">МАДОУ "Детский сад № 53"
</t>
  </si>
  <si>
    <t xml:space="preserve">МАДОУ "Детский сад № 35"
</t>
  </si>
  <si>
    <r>
      <t xml:space="preserve">Создание групп полного дня для детей в возрасте от 1 года 6 месяцев до 3 лет в  МАДОУ "Детский сад № 35" (20 мест) </t>
    </r>
    <r>
      <rPr>
        <sz val="10"/>
        <color theme="1"/>
        <rFont val="Times New Roman"/>
        <family val="1"/>
        <charset val="204"/>
      </rPr>
      <t xml:space="preserve">
</t>
    </r>
  </si>
  <si>
    <t xml:space="preserve">МДОУ "Детский сад № 76"
</t>
  </si>
  <si>
    <r>
      <t xml:space="preserve">Создание групп полного дня для детей в возрасте от 1 года 6 месяцев до 3 лет в  МАДОУ "Детский сад № 57" (40 мест) </t>
    </r>
    <r>
      <rPr>
        <sz val="10"/>
        <color theme="1"/>
        <rFont val="Times New Roman"/>
        <family val="1"/>
        <charset val="204"/>
      </rPr>
      <t xml:space="preserve">
</t>
    </r>
  </si>
  <si>
    <t xml:space="preserve">МАДОУ "Детский сад № 57"
</t>
  </si>
  <si>
    <t xml:space="preserve">МДОУ "Детский сад № 79"
</t>
  </si>
  <si>
    <t>1.9</t>
  </si>
  <si>
    <t>Приобретение (выкуп) нового здания детского сада на 160 мест по ул. Студенческая в г. Энгельсе</t>
  </si>
  <si>
    <t>Приобретение (выкуп) нового здания детского сада на 40 мест (блока групповых помещений) по ул. Волоха в г. Энгельсе</t>
  </si>
  <si>
    <t>Приобретение (выкуп) нового здания детского сада на 160 мест по  ул. Шурова гора в г. Энгельсе</t>
  </si>
  <si>
    <t>Приобретение (выкуп) нового здания блока групповых помещений на 40 мест по ул. Тельмана в г. Энгельсе</t>
  </si>
  <si>
    <t>Приобретение (выкуп) нового здания блока групповых помещений на 40 мест по ул. Полтавская в г. Энгельсе</t>
  </si>
  <si>
    <r>
      <t xml:space="preserve">Создание групп полного дня для детей в возрасте от 1 года 6 месяцев до 3 лет в  МДОУ «ЦРР-детский сад № 6» (20 мест) </t>
    </r>
    <r>
      <rPr>
        <sz val="10"/>
        <color theme="1"/>
        <rFont val="Times New Roman"/>
        <family val="1"/>
        <charset val="204"/>
      </rPr>
      <t xml:space="preserve">
</t>
    </r>
  </si>
  <si>
    <t xml:space="preserve">создание 20 мест в дошкольной образовательной организации для детей в возрасте от 1 года 6 месяцев до 3 лет
</t>
  </si>
  <si>
    <t xml:space="preserve">МДОУ «ЦРР-детский сад № 6»
</t>
  </si>
  <si>
    <t xml:space="preserve">создание дополнительно 80 мест в дошкольной образовательной организации для детей в возрасте от 1 года 6 месяцев до 3 лет
</t>
  </si>
  <si>
    <t xml:space="preserve">создание дополнительно 20 мест в дошкольной образовательной организации  для детей в возрасте от 1 года 6 месяцев до 3 лет
</t>
  </si>
  <si>
    <t xml:space="preserve">создание дополнительно 40 мест в дошкольной образовательной организации  для детей в возрасте от 1 года 6 месяцев до 3 лет
</t>
  </si>
  <si>
    <r>
      <t xml:space="preserve">Создание групп полного дня для детей в возрасте от 1 года 6 месяцев до 3 лет в  МДОУ "Детский сад № 76" (60 мест) </t>
    </r>
    <r>
      <rPr>
        <sz val="10"/>
        <color theme="1"/>
        <rFont val="Times New Roman"/>
        <family val="1"/>
        <charset val="204"/>
      </rPr>
      <t xml:space="preserve">
</t>
    </r>
  </si>
  <si>
    <t xml:space="preserve">создание дополнительно 60 мест в дошкольной образовательной организации  для детей в возрасте от 1 года 6 месяцев до 3 лет
</t>
  </si>
  <si>
    <t>5.8</t>
  </si>
  <si>
    <t>5.9</t>
  </si>
  <si>
    <r>
      <t xml:space="preserve">Создание групп полного дня для детей в возрасте от 1 года 6 месяцев до 3 лет в  МДОУ "Детский сад № 78" (20 мест) </t>
    </r>
    <r>
      <rPr>
        <sz val="10"/>
        <color theme="1"/>
        <rFont val="Times New Roman"/>
        <family val="1"/>
        <charset val="204"/>
      </rPr>
      <t xml:space="preserve">
</t>
    </r>
  </si>
  <si>
    <t xml:space="preserve">МДОУ "Детский сад № 78"
</t>
  </si>
  <si>
    <r>
      <t xml:space="preserve">Создание групп полного дня для детей в возрасте от 1 года 6 месяцев до 3 лет в  МДОУ "Детский сад № 79" (20 мест) </t>
    </r>
    <r>
      <rPr>
        <sz val="10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</si>
</sst>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164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wrapText="1"/>
    </xf>
    <xf numFmtId="164" fontId="3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164" fontId="2" fillId="0" borderId="2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4" fontId="2" fillId="0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left" vertical="top" wrapText="1"/>
    </xf>
    <xf numFmtId="164" fontId="2" fillId="0" borderId="7" xfId="0" applyNumberFormat="1" applyFont="1" applyFill="1" applyBorder="1" applyAlignment="1">
      <alignment horizontal="left" vertical="top" wrapText="1"/>
    </xf>
    <xf numFmtId="164" fontId="2" fillId="0" borderId="3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7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top" wrapText="1"/>
    </xf>
    <xf numFmtId="164" fontId="2" fillId="0" borderId="7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top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FF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</sheetPr>
  <dimension ref="A1:Q252"/>
  <sheetViews>
    <sheetView tabSelected="1" view="pageBreakPreview" zoomScale="80" zoomScaleNormal="80" zoomScaleSheetLayoutView="80" workbookViewId="0">
      <pane xSplit="2" ySplit="12" topLeftCell="C13" activePane="bottomRight" state="frozenSplit"/>
      <selection pane="topRight" activeCell="B1" sqref="B1"/>
      <selection pane="bottomLeft" activeCell="A5" sqref="A5"/>
      <selection pane="bottomRight" sqref="A1:XFD1048576"/>
    </sheetView>
  </sheetViews>
  <sheetFormatPr defaultRowHeight="12.75"/>
  <cols>
    <col min="1" max="1" width="5.140625" style="1" customWidth="1"/>
    <col min="2" max="2" width="43.42578125" style="2" customWidth="1"/>
    <col min="3" max="3" width="11.28515625" style="1" customWidth="1"/>
    <col min="4" max="4" width="18" style="3" customWidth="1"/>
    <col min="5" max="10" width="11.85546875" style="3" customWidth="1"/>
    <col min="11" max="11" width="13.28515625" style="3" customWidth="1"/>
    <col min="12" max="12" width="11.85546875" style="3" customWidth="1"/>
    <col min="13" max="13" width="16.85546875" style="3" customWidth="1"/>
    <col min="14" max="14" width="34.140625" style="3" customWidth="1"/>
    <col min="15" max="15" width="23.42578125" style="3" customWidth="1"/>
    <col min="16" max="16" width="11.85546875" style="6" bestFit="1" customWidth="1"/>
    <col min="17" max="17" width="19" style="6" customWidth="1"/>
    <col min="18" max="16384" width="9.140625" style="6"/>
  </cols>
  <sheetData>
    <row r="1" spans="1:15">
      <c r="O1" s="4" t="s">
        <v>231</v>
      </c>
    </row>
    <row r="2" spans="1:15">
      <c r="O2" s="4" t="s">
        <v>226</v>
      </c>
    </row>
    <row r="3" spans="1:15">
      <c r="O3" s="4"/>
    </row>
    <row r="4" spans="1:15">
      <c r="O4" s="4" t="s">
        <v>210</v>
      </c>
    </row>
    <row r="5" spans="1:15">
      <c r="O5" s="4" t="s">
        <v>211</v>
      </c>
    </row>
    <row r="6" spans="1:15">
      <c r="O6" s="4" t="s">
        <v>212</v>
      </c>
    </row>
    <row r="7" spans="1:15">
      <c r="O7" s="4" t="s">
        <v>213</v>
      </c>
    </row>
    <row r="8" spans="1:15">
      <c r="O8" s="4" t="s">
        <v>221</v>
      </c>
    </row>
    <row r="9" spans="1:15" ht="39.75" customHeight="1">
      <c r="A9" s="83" t="s">
        <v>220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</row>
    <row r="10" spans="1:1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</row>
    <row r="11" spans="1:15" s="8" customFormat="1" ht="24.75" customHeight="1">
      <c r="A11" s="40" t="s">
        <v>0</v>
      </c>
      <c r="B11" s="7" t="s">
        <v>91</v>
      </c>
      <c r="C11" s="40" t="s">
        <v>92</v>
      </c>
      <c r="D11" s="7" t="s">
        <v>93</v>
      </c>
      <c r="E11" s="84" t="s">
        <v>131</v>
      </c>
      <c r="F11" s="85"/>
      <c r="G11" s="85"/>
      <c r="H11" s="85"/>
      <c r="I11" s="85"/>
      <c r="J11" s="85"/>
      <c r="K11" s="85"/>
      <c r="L11" s="85"/>
      <c r="M11" s="85"/>
      <c r="N11" s="105" t="s">
        <v>132</v>
      </c>
      <c r="O11" s="105" t="s">
        <v>133</v>
      </c>
    </row>
    <row r="12" spans="1:15" s="10" customFormat="1" ht="30" customHeight="1">
      <c r="A12" s="47"/>
      <c r="B12" s="9"/>
      <c r="C12" s="47"/>
      <c r="D12" s="9"/>
      <c r="E12" s="48">
        <v>2012</v>
      </c>
      <c r="F12" s="48">
        <v>2013</v>
      </c>
      <c r="G12" s="48">
        <v>2014</v>
      </c>
      <c r="H12" s="48">
        <v>2015</v>
      </c>
      <c r="I12" s="48">
        <v>2016</v>
      </c>
      <c r="J12" s="48">
        <v>2017</v>
      </c>
      <c r="K12" s="48">
        <v>2018</v>
      </c>
      <c r="L12" s="48">
        <v>2019</v>
      </c>
      <c r="M12" s="48" t="s">
        <v>4</v>
      </c>
      <c r="N12" s="106"/>
      <c r="O12" s="106"/>
    </row>
    <row r="13" spans="1:15" s="14" customFormat="1" ht="16.5" customHeight="1">
      <c r="A13" s="11" t="s">
        <v>94</v>
      </c>
      <c r="B13" s="12" t="s">
        <v>120</v>
      </c>
      <c r="C13" s="11" t="s">
        <v>121</v>
      </c>
      <c r="D13" s="13" t="s">
        <v>122</v>
      </c>
      <c r="E13" s="11" t="s">
        <v>123</v>
      </c>
      <c r="F13" s="11" t="s">
        <v>124</v>
      </c>
      <c r="G13" s="11" t="s">
        <v>125</v>
      </c>
      <c r="H13" s="11" t="s">
        <v>126</v>
      </c>
      <c r="I13" s="11" t="s">
        <v>127</v>
      </c>
      <c r="J13" s="11"/>
      <c r="K13" s="11"/>
      <c r="L13" s="11"/>
      <c r="M13" s="11" t="s">
        <v>128</v>
      </c>
      <c r="N13" s="13" t="s">
        <v>129</v>
      </c>
      <c r="O13" s="13" t="s">
        <v>130</v>
      </c>
    </row>
    <row r="14" spans="1:15" s="10" customFormat="1" ht="21" customHeight="1">
      <c r="A14" s="84" t="s">
        <v>233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6"/>
    </row>
    <row r="15" spans="1:15" s="17" customFormat="1" ht="57" customHeight="1">
      <c r="A15" s="101" t="s">
        <v>6</v>
      </c>
      <c r="B15" s="15" t="s">
        <v>134</v>
      </c>
      <c r="C15" s="70" t="s">
        <v>137</v>
      </c>
      <c r="D15" s="16" t="s">
        <v>96</v>
      </c>
      <c r="E15" s="5">
        <f>SUM(E16:E19)</f>
        <v>1284</v>
      </c>
      <c r="F15" s="5">
        <f>SUM(F16:F19)</f>
        <v>82092.611999999994</v>
      </c>
      <c r="G15" s="5">
        <f>SUM(G16:G19)</f>
        <v>0</v>
      </c>
      <c r="H15" s="5">
        <f>SUM(H16:H19)</f>
        <v>0</v>
      </c>
      <c r="I15" s="5">
        <f>SUM(I16:I19)</f>
        <v>0</v>
      </c>
      <c r="J15" s="5"/>
      <c r="K15" s="5"/>
      <c r="L15" s="5"/>
      <c r="M15" s="5">
        <f>SUM(E15:I15)</f>
        <v>83376.611999999994</v>
      </c>
      <c r="O15" s="58" t="s">
        <v>102</v>
      </c>
    </row>
    <row r="16" spans="1:15" ht="33" customHeight="1">
      <c r="A16" s="102"/>
      <c r="B16" s="18" t="s">
        <v>100</v>
      </c>
      <c r="C16" s="71"/>
      <c r="D16" s="16" t="s">
        <v>2</v>
      </c>
      <c r="E16" s="16"/>
      <c r="F16" s="16">
        <v>80933.53</v>
      </c>
      <c r="G16" s="16"/>
      <c r="H16" s="16"/>
      <c r="I16" s="16"/>
      <c r="J16" s="16"/>
      <c r="K16" s="16"/>
      <c r="L16" s="16"/>
      <c r="M16" s="16">
        <f>SUM(E16:I16)</f>
        <v>80933.53</v>
      </c>
      <c r="N16" s="58" t="s">
        <v>135</v>
      </c>
      <c r="O16" s="59"/>
    </row>
    <row r="17" spans="1:16" ht="33" customHeight="1">
      <c r="A17" s="102"/>
      <c r="B17" s="18" t="s">
        <v>101</v>
      </c>
      <c r="C17" s="71"/>
      <c r="D17" s="16" t="s">
        <v>2</v>
      </c>
      <c r="E17" s="16"/>
      <c r="F17" s="16">
        <v>771.72</v>
      </c>
      <c r="G17" s="16"/>
      <c r="H17" s="16"/>
      <c r="I17" s="16"/>
      <c r="J17" s="16"/>
      <c r="K17" s="16"/>
      <c r="L17" s="16"/>
      <c r="M17" s="16">
        <f>SUM(E17:I17)</f>
        <v>771.72</v>
      </c>
      <c r="N17" s="73"/>
      <c r="O17" s="59"/>
    </row>
    <row r="18" spans="1:16" ht="55.5" customHeight="1">
      <c r="A18" s="102"/>
      <c r="B18" s="18" t="s">
        <v>98</v>
      </c>
      <c r="C18" s="71"/>
      <c r="D18" s="16" t="s">
        <v>1</v>
      </c>
      <c r="E18" s="16">
        <v>1284</v>
      </c>
      <c r="F18" s="16"/>
      <c r="G18" s="16"/>
      <c r="H18" s="16"/>
      <c r="I18" s="16"/>
      <c r="J18" s="16"/>
      <c r="K18" s="16"/>
      <c r="L18" s="16"/>
      <c r="M18" s="16">
        <f>SUM(E18:I18)</f>
        <v>1284</v>
      </c>
      <c r="N18" s="16" t="s">
        <v>193</v>
      </c>
      <c r="O18" s="59"/>
    </row>
    <row r="19" spans="1:16" ht="57.75" customHeight="1">
      <c r="A19" s="103"/>
      <c r="B19" s="18" t="s">
        <v>108</v>
      </c>
      <c r="C19" s="72"/>
      <c r="D19" s="16" t="s">
        <v>1</v>
      </c>
      <c r="E19" s="16"/>
      <c r="F19" s="16">
        <v>387.36200000000002</v>
      </c>
      <c r="G19" s="16"/>
      <c r="H19" s="16"/>
      <c r="I19" s="16"/>
      <c r="J19" s="16"/>
      <c r="K19" s="16"/>
      <c r="L19" s="16"/>
      <c r="M19" s="16">
        <f>SUM(E19:I19)</f>
        <v>387.36200000000002</v>
      </c>
      <c r="N19" s="16" t="s">
        <v>136</v>
      </c>
      <c r="O19" s="73"/>
    </row>
    <row r="20" spans="1:16" s="17" customFormat="1" ht="41.25" customHeight="1">
      <c r="A20" s="101" t="s">
        <v>7</v>
      </c>
      <c r="B20" s="15" t="s">
        <v>5</v>
      </c>
      <c r="C20" s="70" t="s">
        <v>95</v>
      </c>
      <c r="D20" s="16" t="s">
        <v>96</v>
      </c>
      <c r="E20" s="5">
        <f t="shared" ref="E20:M20" si="0">SUM(E21:E28)</f>
        <v>0</v>
      </c>
      <c r="F20" s="5">
        <f t="shared" si="0"/>
        <v>1500</v>
      </c>
      <c r="G20" s="5">
        <f t="shared" si="0"/>
        <v>156290.22</v>
      </c>
      <c r="H20" s="5">
        <f t="shared" si="0"/>
        <v>161.9</v>
      </c>
      <c r="I20" s="5">
        <f t="shared" si="0"/>
        <v>1600</v>
      </c>
      <c r="J20" s="5"/>
      <c r="K20" s="5"/>
      <c r="L20" s="5"/>
      <c r="M20" s="5">
        <f t="shared" si="0"/>
        <v>159552.12</v>
      </c>
      <c r="N20" s="16"/>
      <c r="O20" s="58" t="s">
        <v>97</v>
      </c>
    </row>
    <row r="21" spans="1:16" ht="30" customHeight="1">
      <c r="A21" s="102"/>
      <c r="B21" s="18" t="s">
        <v>98</v>
      </c>
      <c r="C21" s="71"/>
      <c r="D21" s="58" t="s">
        <v>1</v>
      </c>
      <c r="E21" s="16"/>
      <c r="F21" s="16">
        <v>1500</v>
      </c>
      <c r="G21" s="16">
        <v>145</v>
      </c>
      <c r="H21" s="16"/>
      <c r="I21" s="16"/>
      <c r="J21" s="16"/>
      <c r="K21" s="16"/>
      <c r="L21" s="16"/>
      <c r="M21" s="16">
        <f t="shared" ref="M21:M28" si="1">SUM(E21:I21)</f>
        <v>1645</v>
      </c>
      <c r="N21" s="58" t="s">
        <v>141</v>
      </c>
      <c r="O21" s="59"/>
    </row>
    <row r="22" spans="1:16" ht="39" customHeight="1">
      <c r="A22" s="102"/>
      <c r="B22" s="18" t="s">
        <v>99</v>
      </c>
      <c r="C22" s="71"/>
      <c r="D22" s="73"/>
      <c r="E22" s="16"/>
      <c r="F22" s="16"/>
      <c r="G22" s="16">
        <v>145.22</v>
      </c>
      <c r="H22" s="16"/>
      <c r="I22" s="16"/>
      <c r="J22" s="16"/>
      <c r="K22" s="16"/>
      <c r="L22" s="16"/>
      <c r="M22" s="16">
        <f t="shared" si="1"/>
        <v>145.22</v>
      </c>
      <c r="N22" s="73"/>
      <c r="O22" s="59"/>
    </row>
    <row r="23" spans="1:16" ht="60" customHeight="1">
      <c r="A23" s="102"/>
      <c r="B23" s="18" t="s">
        <v>100</v>
      </c>
      <c r="C23" s="71"/>
      <c r="D23" s="58" t="s">
        <v>2</v>
      </c>
      <c r="E23" s="58"/>
      <c r="F23" s="58"/>
      <c r="G23" s="58">
        <v>125244.5</v>
      </c>
      <c r="H23" s="58"/>
      <c r="I23" s="58"/>
      <c r="J23" s="43"/>
      <c r="K23" s="43"/>
      <c r="L23" s="43"/>
      <c r="M23" s="58">
        <f t="shared" si="1"/>
        <v>125244.5</v>
      </c>
      <c r="N23" s="16" t="s">
        <v>192</v>
      </c>
      <c r="O23" s="59"/>
    </row>
    <row r="24" spans="1:16" ht="51" customHeight="1">
      <c r="A24" s="102"/>
      <c r="B24" s="18" t="s">
        <v>101</v>
      </c>
      <c r="C24" s="71"/>
      <c r="D24" s="73"/>
      <c r="E24" s="73"/>
      <c r="F24" s="73"/>
      <c r="G24" s="73"/>
      <c r="H24" s="73"/>
      <c r="I24" s="73"/>
      <c r="J24" s="44"/>
      <c r="K24" s="44"/>
      <c r="L24" s="44"/>
      <c r="M24" s="73">
        <f t="shared" si="1"/>
        <v>0</v>
      </c>
      <c r="N24" s="16" t="s">
        <v>142</v>
      </c>
      <c r="O24" s="59"/>
    </row>
    <row r="25" spans="1:16" ht="67.5" customHeight="1">
      <c r="A25" s="102"/>
      <c r="B25" s="18" t="s">
        <v>138</v>
      </c>
      <c r="C25" s="71"/>
      <c r="D25" s="58" t="s">
        <v>3</v>
      </c>
      <c r="E25" s="58"/>
      <c r="F25" s="58"/>
      <c r="G25" s="58">
        <v>30755.5</v>
      </c>
      <c r="H25" s="58"/>
      <c r="I25" s="58"/>
      <c r="J25" s="43"/>
      <c r="K25" s="43"/>
      <c r="L25" s="43"/>
      <c r="M25" s="58">
        <f t="shared" si="1"/>
        <v>30755.5</v>
      </c>
      <c r="N25" s="16" t="s">
        <v>192</v>
      </c>
      <c r="O25" s="59"/>
    </row>
    <row r="26" spans="1:16" ht="44.25" customHeight="1">
      <c r="A26" s="102"/>
      <c r="B26" s="18" t="s">
        <v>101</v>
      </c>
      <c r="C26" s="71"/>
      <c r="D26" s="73"/>
      <c r="E26" s="73"/>
      <c r="F26" s="73"/>
      <c r="G26" s="73"/>
      <c r="H26" s="73"/>
      <c r="I26" s="73"/>
      <c r="J26" s="44"/>
      <c r="K26" s="44"/>
      <c r="L26" s="44"/>
      <c r="M26" s="73">
        <f t="shared" si="1"/>
        <v>0</v>
      </c>
      <c r="N26" s="16" t="s">
        <v>142</v>
      </c>
      <c r="O26" s="59"/>
    </row>
    <row r="27" spans="1:16" ht="69" customHeight="1">
      <c r="A27" s="102"/>
      <c r="B27" s="18" t="s">
        <v>139</v>
      </c>
      <c r="C27" s="19" t="s">
        <v>143</v>
      </c>
      <c r="D27" s="16" t="s">
        <v>1</v>
      </c>
      <c r="E27" s="16"/>
      <c r="F27" s="16"/>
      <c r="G27" s="16"/>
      <c r="H27" s="16">
        <v>161.9</v>
      </c>
      <c r="I27" s="16"/>
      <c r="J27" s="16"/>
      <c r="K27" s="16"/>
      <c r="L27" s="16"/>
      <c r="M27" s="16">
        <f t="shared" si="1"/>
        <v>161.9</v>
      </c>
      <c r="N27" s="16" t="s">
        <v>192</v>
      </c>
      <c r="O27" s="59"/>
    </row>
    <row r="28" spans="1:16" ht="63" customHeight="1">
      <c r="A28" s="103"/>
      <c r="B28" s="18" t="s">
        <v>140</v>
      </c>
      <c r="C28" s="19">
        <v>2016</v>
      </c>
      <c r="D28" s="16" t="s">
        <v>1</v>
      </c>
      <c r="E28" s="16"/>
      <c r="F28" s="16"/>
      <c r="G28" s="16"/>
      <c r="H28" s="16"/>
      <c r="I28" s="16">
        <v>1600</v>
      </c>
      <c r="J28" s="16"/>
      <c r="K28" s="16"/>
      <c r="L28" s="16"/>
      <c r="M28" s="16">
        <f t="shared" si="1"/>
        <v>1600</v>
      </c>
      <c r="N28" s="16" t="s">
        <v>192</v>
      </c>
      <c r="O28" s="73"/>
    </row>
    <row r="29" spans="1:16" s="17" customFormat="1" ht="43.5" customHeight="1">
      <c r="A29" s="101" t="s">
        <v>8</v>
      </c>
      <c r="B29" s="15" t="s">
        <v>9</v>
      </c>
      <c r="C29" s="19"/>
      <c r="D29" s="16"/>
      <c r="E29" s="5">
        <f t="shared" ref="E29:M29" si="2">SUM(E30:E37)</f>
        <v>0</v>
      </c>
      <c r="F29" s="5">
        <f t="shared" si="2"/>
        <v>1300</v>
      </c>
      <c r="G29" s="5">
        <f t="shared" si="2"/>
        <v>91420.81</v>
      </c>
      <c r="H29" s="5">
        <f t="shared" si="2"/>
        <v>962.3</v>
      </c>
      <c r="I29" s="5">
        <f t="shared" si="2"/>
        <v>517.5</v>
      </c>
      <c r="J29" s="5"/>
      <c r="K29" s="5"/>
      <c r="L29" s="5"/>
      <c r="M29" s="5">
        <f t="shared" si="2"/>
        <v>94200.61</v>
      </c>
      <c r="N29" s="16"/>
      <c r="O29" s="58" t="s">
        <v>102</v>
      </c>
      <c r="P29" s="20"/>
    </row>
    <row r="30" spans="1:16" ht="30" customHeight="1">
      <c r="A30" s="102"/>
      <c r="B30" s="21" t="s">
        <v>98</v>
      </c>
      <c r="C30" s="70" t="s">
        <v>95</v>
      </c>
      <c r="D30" s="58" t="s">
        <v>1</v>
      </c>
      <c r="E30" s="16"/>
      <c r="F30" s="16">
        <v>1300</v>
      </c>
      <c r="G30" s="16"/>
      <c r="H30" s="16"/>
      <c r="I30" s="16"/>
      <c r="J30" s="16"/>
      <c r="K30" s="16"/>
      <c r="L30" s="16"/>
      <c r="M30" s="16">
        <f t="shared" ref="M30:M37" si="3">SUM(E30:I30)</f>
        <v>1300</v>
      </c>
      <c r="N30" s="58" t="s">
        <v>144</v>
      </c>
      <c r="O30" s="59"/>
    </row>
    <row r="31" spans="1:16" ht="30" customHeight="1">
      <c r="A31" s="102"/>
      <c r="B31" s="21" t="s">
        <v>99</v>
      </c>
      <c r="C31" s="72"/>
      <c r="D31" s="73"/>
      <c r="E31" s="16"/>
      <c r="F31" s="16"/>
      <c r="G31" s="16">
        <v>420.81</v>
      </c>
      <c r="H31" s="16"/>
      <c r="I31" s="16"/>
      <c r="J31" s="16"/>
      <c r="K31" s="16"/>
      <c r="L31" s="16"/>
      <c r="M31" s="16">
        <f t="shared" si="3"/>
        <v>420.81</v>
      </c>
      <c r="N31" s="73"/>
      <c r="O31" s="59"/>
    </row>
    <row r="32" spans="1:16" s="23" customFormat="1" ht="52.5" customHeight="1">
      <c r="A32" s="102"/>
      <c r="B32" s="21" t="s">
        <v>103</v>
      </c>
      <c r="C32" s="93" t="s">
        <v>147</v>
      </c>
      <c r="D32" s="60" t="s">
        <v>2</v>
      </c>
      <c r="E32" s="60"/>
      <c r="F32" s="60"/>
      <c r="G32" s="60">
        <v>73059.3</v>
      </c>
      <c r="H32" s="60"/>
      <c r="I32" s="60"/>
      <c r="J32" s="45"/>
      <c r="K32" s="45"/>
      <c r="L32" s="45"/>
      <c r="M32" s="60">
        <f t="shared" si="3"/>
        <v>73059.3</v>
      </c>
      <c r="N32" s="22" t="s">
        <v>192</v>
      </c>
      <c r="O32" s="59"/>
    </row>
    <row r="33" spans="1:15" s="23" customFormat="1" ht="51" customHeight="1">
      <c r="A33" s="102"/>
      <c r="B33" s="21" t="s">
        <v>101</v>
      </c>
      <c r="C33" s="94"/>
      <c r="D33" s="61"/>
      <c r="E33" s="61"/>
      <c r="F33" s="61"/>
      <c r="G33" s="61"/>
      <c r="H33" s="61"/>
      <c r="I33" s="61"/>
      <c r="J33" s="46"/>
      <c r="K33" s="46"/>
      <c r="L33" s="46"/>
      <c r="M33" s="61">
        <f t="shared" si="3"/>
        <v>0</v>
      </c>
      <c r="N33" s="22" t="s">
        <v>142</v>
      </c>
      <c r="O33" s="59"/>
    </row>
    <row r="34" spans="1:15" ht="56.25" customHeight="1">
      <c r="A34" s="102"/>
      <c r="B34" s="21" t="s">
        <v>103</v>
      </c>
      <c r="C34" s="94"/>
      <c r="D34" s="60" t="s">
        <v>3</v>
      </c>
      <c r="E34" s="60"/>
      <c r="F34" s="60"/>
      <c r="G34" s="60">
        <v>17940.7</v>
      </c>
      <c r="H34" s="60"/>
      <c r="I34" s="60"/>
      <c r="J34" s="45"/>
      <c r="K34" s="45"/>
      <c r="L34" s="45"/>
      <c r="M34" s="60">
        <f t="shared" si="3"/>
        <v>17940.7</v>
      </c>
      <c r="N34" s="22" t="s">
        <v>192</v>
      </c>
      <c r="O34" s="59"/>
    </row>
    <row r="35" spans="1:15" ht="47.25" customHeight="1">
      <c r="A35" s="102"/>
      <c r="B35" s="21" t="s">
        <v>101</v>
      </c>
      <c r="C35" s="95"/>
      <c r="D35" s="61"/>
      <c r="E35" s="61"/>
      <c r="F35" s="61"/>
      <c r="G35" s="61"/>
      <c r="H35" s="61"/>
      <c r="I35" s="61"/>
      <c r="J35" s="46"/>
      <c r="K35" s="46"/>
      <c r="L35" s="46"/>
      <c r="M35" s="61">
        <f t="shared" si="3"/>
        <v>0</v>
      </c>
      <c r="N35" s="22" t="s">
        <v>142</v>
      </c>
      <c r="O35" s="59"/>
    </row>
    <row r="36" spans="1:15" ht="63.75" customHeight="1">
      <c r="A36" s="102"/>
      <c r="B36" s="21" t="s">
        <v>145</v>
      </c>
      <c r="C36" s="19" t="s">
        <v>143</v>
      </c>
      <c r="D36" s="16" t="s">
        <v>1</v>
      </c>
      <c r="E36" s="16"/>
      <c r="F36" s="16"/>
      <c r="G36" s="16"/>
      <c r="H36" s="16">
        <v>962.3</v>
      </c>
      <c r="I36" s="16"/>
      <c r="J36" s="16"/>
      <c r="K36" s="16"/>
      <c r="L36" s="16"/>
      <c r="M36" s="16">
        <f t="shared" si="3"/>
        <v>962.3</v>
      </c>
      <c r="N36" s="22" t="s">
        <v>192</v>
      </c>
      <c r="O36" s="59"/>
    </row>
    <row r="37" spans="1:15" ht="61.5" customHeight="1">
      <c r="A37" s="103"/>
      <c r="B37" s="21" t="s">
        <v>140</v>
      </c>
      <c r="C37" s="19" t="s">
        <v>146</v>
      </c>
      <c r="D37" s="16" t="s">
        <v>1</v>
      </c>
      <c r="E37" s="16"/>
      <c r="F37" s="16"/>
      <c r="G37" s="16"/>
      <c r="H37" s="16"/>
      <c r="I37" s="16">
        <v>517.5</v>
      </c>
      <c r="J37" s="16"/>
      <c r="K37" s="16"/>
      <c r="L37" s="16"/>
      <c r="M37" s="16">
        <f t="shared" si="3"/>
        <v>517.5</v>
      </c>
      <c r="N37" s="22" t="s">
        <v>192</v>
      </c>
      <c r="O37" s="73"/>
    </row>
    <row r="38" spans="1:15" s="17" customFormat="1" ht="69" customHeight="1">
      <c r="A38" s="101" t="s">
        <v>11</v>
      </c>
      <c r="B38" s="15" t="s">
        <v>10</v>
      </c>
      <c r="C38" s="19"/>
      <c r="D38" s="16" t="s">
        <v>96</v>
      </c>
      <c r="E38" s="5">
        <f t="shared" ref="E38:M38" si="4">SUM(E39:E45)</f>
        <v>0</v>
      </c>
      <c r="F38" s="5">
        <f t="shared" si="4"/>
        <v>0</v>
      </c>
      <c r="G38" s="5">
        <f t="shared" si="4"/>
        <v>130366.88999999998</v>
      </c>
      <c r="H38" s="5">
        <f t="shared" si="4"/>
        <v>690.3</v>
      </c>
      <c r="I38" s="5">
        <f t="shared" si="4"/>
        <v>230.6</v>
      </c>
      <c r="J38" s="5"/>
      <c r="K38" s="5"/>
      <c r="L38" s="5"/>
      <c r="M38" s="5">
        <f t="shared" si="4"/>
        <v>131287.79</v>
      </c>
      <c r="N38" s="16"/>
      <c r="O38" s="58" t="s">
        <v>151</v>
      </c>
    </row>
    <row r="39" spans="1:15" s="17" customFormat="1" ht="34.5" customHeight="1">
      <c r="A39" s="102"/>
      <c r="B39" s="18" t="s">
        <v>148</v>
      </c>
      <c r="C39" s="24" t="s">
        <v>147</v>
      </c>
      <c r="D39" s="58" t="s">
        <v>1</v>
      </c>
      <c r="E39" s="16"/>
      <c r="F39" s="16"/>
      <c r="G39" s="16">
        <v>366.89</v>
      </c>
      <c r="H39" s="16"/>
      <c r="I39" s="16"/>
      <c r="J39" s="16"/>
      <c r="K39" s="16"/>
      <c r="L39" s="16"/>
      <c r="M39" s="16">
        <f t="shared" ref="M39:M45" si="5">SUM(E39:I39)</f>
        <v>366.89</v>
      </c>
      <c r="N39" s="16" t="s">
        <v>203</v>
      </c>
      <c r="O39" s="59"/>
    </row>
    <row r="40" spans="1:15" s="17" customFormat="1" ht="82.5" customHeight="1">
      <c r="A40" s="102"/>
      <c r="B40" s="18" t="s">
        <v>149</v>
      </c>
      <c r="C40" s="24" t="s">
        <v>143</v>
      </c>
      <c r="D40" s="73"/>
      <c r="E40" s="16"/>
      <c r="F40" s="16"/>
      <c r="G40" s="16"/>
      <c r="H40" s="16">
        <v>690.3</v>
      </c>
      <c r="I40" s="16"/>
      <c r="J40" s="16"/>
      <c r="K40" s="16"/>
      <c r="L40" s="16"/>
      <c r="M40" s="16">
        <f t="shared" si="5"/>
        <v>690.3</v>
      </c>
      <c r="N40" s="16" t="s">
        <v>204</v>
      </c>
      <c r="O40" s="59"/>
    </row>
    <row r="41" spans="1:15" s="17" customFormat="1" ht="59.25" customHeight="1">
      <c r="A41" s="102"/>
      <c r="B41" s="21" t="s">
        <v>103</v>
      </c>
      <c r="C41" s="93" t="s">
        <v>147</v>
      </c>
      <c r="D41" s="60" t="s">
        <v>2</v>
      </c>
      <c r="E41" s="60"/>
      <c r="F41" s="60"/>
      <c r="G41" s="60">
        <v>104370.4</v>
      </c>
      <c r="H41" s="60"/>
      <c r="I41" s="60"/>
      <c r="J41" s="45"/>
      <c r="K41" s="45"/>
      <c r="L41" s="45"/>
      <c r="M41" s="60">
        <f t="shared" si="5"/>
        <v>104370.4</v>
      </c>
      <c r="N41" s="22" t="s">
        <v>192</v>
      </c>
      <c r="O41" s="59"/>
    </row>
    <row r="42" spans="1:15" s="17" customFormat="1" ht="48.75" customHeight="1">
      <c r="A42" s="102"/>
      <c r="B42" s="21" t="s">
        <v>101</v>
      </c>
      <c r="C42" s="94"/>
      <c r="D42" s="61"/>
      <c r="E42" s="61"/>
      <c r="F42" s="61"/>
      <c r="G42" s="61"/>
      <c r="H42" s="61"/>
      <c r="I42" s="61"/>
      <c r="J42" s="46"/>
      <c r="K42" s="46"/>
      <c r="L42" s="46"/>
      <c r="M42" s="61">
        <f t="shared" si="5"/>
        <v>0</v>
      </c>
      <c r="N42" s="22" t="s">
        <v>142</v>
      </c>
      <c r="O42" s="59"/>
    </row>
    <row r="43" spans="1:15" s="17" customFormat="1" ht="68.25" customHeight="1">
      <c r="A43" s="102"/>
      <c r="B43" s="21" t="s">
        <v>103</v>
      </c>
      <c r="C43" s="94"/>
      <c r="D43" s="60" t="s">
        <v>3</v>
      </c>
      <c r="E43" s="60"/>
      <c r="F43" s="60"/>
      <c r="G43" s="60">
        <v>25629.599999999999</v>
      </c>
      <c r="H43" s="60"/>
      <c r="I43" s="60"/>
      <c r="J43" s="45"/>
      <c r="K43" s="45"/>
      <c r="L43" s="45"/>
      <c r="M43" s="60">
        <f t="shared" si="5"/>
        <v>25629.599999999999</v>
      </c>
      <c r="N43" s="22" t="s">
        <v>192</v>
      </c>
      <c r="O43" s="59"/>
    </row>
    <row r="44" spans="1:15" s="17" customFormat="1" ht="45" customHeight="1">
      <c r="A44" s="102"/>
      <c r="B44" s="21" t="s">
        <v>101</v>
      </c>
      <c r="C44" s="95"/>
      <c r="D44" s="61"/>
      <c r="E44" s="61"/>
      <c r="F44" s="61"/>
      <c r="G44" s="61"/>
      <c r="H44" s="61"/>
      <c r="I44" s="61"/>
      <c r="J44" s="46"/>
      <c r="K44" s="46"/>
      <c r="L44" s="46"/>
      <c r="M44" s="61">
        <f t="shared" si="5"/>
        <v>0</v>
      </c>
      <c r="N44" s="22" t="s">
        <v>142</v>
      </c>
      <c r="O44" s="59"/>
    </row>
    <row r="45" spans="1:15" ht="67.5" customHeight="1">
      <c r="A45" s="103"/>
      <c r="B45" s="18" t="s">
        <v>140</v>
      </c>
      <c r="C45" s="24" t="s">
        <v>146</v>
      </c>
      <c r="D45" s="16" t="s">
        <v>1</v>
      </c>
      <c r="E45" s="16"/>
      <c r="F45" s="16"/>
      <c r="G45" s="16"/>
      <c r="H45" s="16"/>
      <c r="I45" s="16">
        <v>230.6</v>
      </c>
      <c r="J45" s="16"/>
      <c r="K45" s="16"/>
      <c r="L45" s="16"/>
      <c r="M45" s="16">
        <f t="shared" si="5"/>
        <v>230.6</v>
      </c>
      <c r="N45" s="22" t="s">
        <v>192</v>
      </c>
      <c r="O45" s="73"/>
    </row>
    <row r="46" spans="1:15" s="17" customFormat="1" ht="53.25" customHeight="1">
      <c r="A46" s="101" t="s">
        <v>12</v>
      </c>
      <c r="B46" s="15" t="s">
        <v>13</v>
      </c>
      <c r="C46" s="19"/>
      <c r="D46" s="16"/>
      <c r="E46" s="5">
        <f>SUM(E47:E54)</f>
        <v>0</v>
      </c>
      <c r="F46" s="5">
        <f t="shared" ref="F46:M46" si="6">SUM(F47:F54)</f>
        <v>0</v>
      </c>
      <c r="G46" s="5">
        <f t="shared" si="6"/>
        <v>1500</v>
      </c>
      <c r="H46" s="5">
        <f t="shared" si="6"/>
        <v>195000</v>
      </c>
      <c r="I46" s="5">
        <f t="shared" si="6"/>
        <v>4071.7999999999997</v>
      </c>
      <c r="J46" s="5"/>
      <c r="K46" s="5"/>
      <c r="L46" s="5"/>
      <c r="M46" s="5">
        <f t="shared" si="6"/>
        <v>200571.80000000002</v>
      </c>
      <c r="N46" s="16"/>
      <c r="O46" s="58" t="s">
        <v>150</v>
      </c>
    </row>
    <row r="47" spans="1:15" s="17" customFormat="1" ht="82.5" customHeight="1">
      <c r="A47" s="102"/>
      <c r="B47" s="18" t="s">
        <v>214</v>
      </c>
      <c r="C47" s="24" t="s">
        <v>118</v>
      </c>
      <c r="D47" s="58" t="s">
        <v>1</v>
      </c>
      <c r="E47" s="16"/>
      <c r="F47" s="16"/>
      <c r="G47" s="16">
        <v>1500</v>
      </c>
      <c r="H47" s="16">
        <v>686.1</v>
      </c>
      <c r="I47" s="16">
        <v>50</v>
      </c>
      <c r="J47" s="16"/>
      <c r="K47" s="16"/>
      <c r="L47" s="16"/>
      <c r="M47" s="16">
        <f t="shared" ref="M47:M54" si="7">SUM(E47:I47)</f>
        <v>2236.1</v>
      </c>
      <c r="N47" s="22" t="s">
        <v>192</v>
      </c>
      <c r="O47" s="59"/>
    </row>
    <row r="48" spans="1:15" s="17" customFormat="1" ht="91.5" customHeight="1">
      <c r="A48" s="102"/>
      <c r="B48" s="18" t="s">
        <v>215</v>
      </c>
      <c r="C48" s="67" t="s">
        <v>143</v>
      </c>
      <c r="D48" s="59"/>
      <c r="E48" s="58"/>
      <c r="F48" s="58"/>
      <c r="G48" s="58"/>
      <c r="H48" s="58">
        <v>18813.900000000001</v>
      </c>
      <c r="I48" s="58">
        <v>2511.6999999999998</v>
      </c>
      <c r="J48" s="43"/>
      <c r="K48" s="43"/>
      <c r="L48" s="43"/>
      <c r="M48" s="58">
        <f t="shared" si="7"/>
        <v>21325.600000000002</v>
      </c>
      <c r="N48" s="22" t="s">
        <v>192</v>
      </c>
      <c r="O48" s="59"/>
    </row>
    <row r="49" spans="1:15" s="17" customFormat="1" ht="53.25" customHeight="1">
      <c r="A49" s="102"/>
      <c r="B49" s="18" t="s">
        <v>101</v>
      </c>
      <c r="C49" s="68"/>
      <c r="D49" s="73"/>
      <c r="E49" s="73"/>
      <c r="F49" s="73"/>
      <c r="G49" s="73"/>
      <c r="H49" s="73"/>
      <c r="I49" s="73"/>
      <c r="J49" s="44"/>
      <c r="K49" s="44"/>
      <c r="L49" s="44"/>
      <c r="M49" s="73">
        <f t="shared" si="7"/>
        <v>0</v>
      </c>
      <c r="N49" s="22" t="s">
        <v>142</v>
      </c>
      <c r="O49" s="59"/>
    </row>
    <row r="50" spans="1:15" s="17" customFormat="1" ht="68.25" customHeight="1">
      <c r="A50" s="102"/>
      <c r="B50" s="21" t="s">
        <v>103</v>
      </c>
      <c r="C50" s="68"/>
      <c r="D50" s="60" t="s">
        <v>2</v>
      </c>
      <c r="E50" s="60"/>
      <c r="F50" s="60"/>
      <c r="G50" s="60"/>
      <c r="H50" s="60">
        <v>136500</v>
      </c>
      <c r="I50" s="60"/>
      <c r="J50" s="45"/>
      <c r="K50" s="45"/>
      <c r="L50" s="45"/>
      <c r="M50" s="60">
        <f t="shared" si="7"/>
        <v>136500</v>
      </c>
      <c r="N50" s="22" t="s">
        <v>192</v>
      </c>
      <c r="O50" s="59"/>
    </row>
    <row r="51" spans="1:15" s="17" customFormat="1" ht="45" customHeight="1">
      <c r="A51" s="102"/>
      <c r="B51" s="21" t="s">
        <v>101</v>
      </c>
      <c r="C51" s="68"/>
      <c r="D51" s="61"/>
      <c r="E51" s="61"/>
      <c r="F51" s="61"/>
      <c r="G51" s="61"/>
      <c r="H51" s="61"/>
      <c r="I51" s="61"/>
      <c r="J51" s="46"/>
      <c r="K51" s="46"/>
      <c r="L51" s="46"/>
      <c r="M51" s="61">
        <f t="shared" si="7"/>
        <v>0</v>
      </c>
      <c r="N51" s="22" t="s">
        <v>142</v>
      </c>
      <c r="O51" s="59"/>
    </row>
    <row r="52" spans="1:15" s="17" customFormat="1" ht="59.25" customHeight="1">
      <c r="A52" s="102"/>
      <c r="B52" s="21" t="s">
        <v>103</v>
      </c>
      <c r="C52" s="68"/>
      <c r="D52" s="60" t="s">
        <v>3</v>
      </c>
      <c r="E52" s="60"/>
      <c r="F52" s="60"/>
      <c r="G52" s="60"/>
      <c r="H52" s="60">
        <v>39000</v>
      </c>
      <c r="I52" s="60"/>
      <c r="J52" s="45"/>
      <c r="K52" s="45"/>
      <c r="L52" s="45"/>
      <c r="M52" s="60">
        <f t="shared" si="7"/>
        <v>39000</v>
      </c>
      <c r="N52" s="22" t="s">
        <v>192</v>
      </c>
      <c r="O52" s="59"/>
    </row>
    <row r="53" spans="1:15" s="17" customFormat="1" ht="47.25" customHeight="1">
      <c r="A53" s="102"/>
      <c r="B53" s="21" t="s">
        <v>101</v>
      </c>
      <c r="C53" s="74"/>
      <c r="D53" s="61"/>
      <c r="E53" s="61"/>
      <c r="F53" s="61"/>
      <c r="G53" s="61"/>
      <c r="H53" s="61"/>
      <c r="I53" s="61"/>
      <c r="J53" s="46"/>
      <c r="K53" s="46"/>
      <c r="L53" s="46"/>
      <c r="M53" s="61">
        <f t="shared" si="7"/>
        <v>0</v>
      </c>
      <c r="N53" s="22" t="s">
        <v>142</v>
      </c>
      <c r="O53" s="59"/>
    </row>
    <row r="54" spans="1:15" s="17" customFormat="1" ht="62.25" customHeight="1">
      <c r="A54" s="103"/>
      <c r="B54" s="18" t="s">
        <v>140</v>
      </c>
      <c r="C54" s="24" t="s">
        <v>146</v>
      </c>
      <c r="D54" s="16" t="s">
        <v>1</v>
      </c>
      <c r="E54" s="16"/>
      <c r="F54" s="16"/>
      <c r="G54" s="16"/>
      <c r="H54" s="16"/>
      <c r="I54" s="16">
        <v>1510.1</v>
      </c>
      <c r="J54" s="16"/>
      <c r="K54" s="16"/>
      <c r="L54" s="16"/>
      <c r="M54" s="16">
        <f t="shared" si="7"/>
        <v>1510.1</v>
      </c>
      <c r="N54" s="16" t="s">
        <v>193</v>
      </c>
      <c r="O54" s="73"/>
    </row>
    <row r="55" spans="1:15" s="17" customFormat="1" ht="53.25" customHeight="1">
      <c r="A55" s="62" t="s">
        <v>227</v>
      </c>
      <c r="B55" s="15" t="s">
        <v>232</v>
      </c>
      <c r="C55" s="19"/>
      <c r="D55" s="16"/>
      <c r="E55" s="5">
        <f>SUM(E57:E62)</f>
        <v>0</v>
      </c>
      <c r="F55" s="5">
        <f>SUM(F57:F62)</f>
        <v>0</v>
      </c>
      <c r="G55" s="5">
        <f>SUM(G57:G62)</f>
        <v>0</v>
      </c>
      <c r="H55" s="5">
        <f>SUM(H57:H62)</f>
        <v>0</v>
      </c>
      <c r="I55" s="5">
        <f>SUM(I57:I62)</f>
        <v>0</v>
      </c>
      <c r="J55" s="5">
        <f t="shared" ref="J55" si="8">SUM(J57:J62)</f>
        <v>0</v>
      </c>
      <c r="K55" s="5">
        <f>SUM(K56:K62)</f>
        <v>123930.29000000001</v>
      </c>
      <c r="L55" s="5">
        <f>SUM(L57:L62)</f>
        <v>0</v>
      </c>
      <c r="M55" s="5">
        <f>SUM(M56:M62)</f>
        <v>123930.29000000001</v>
      </c>
      <c r="N55" s="16"/>
      <c r="O55" s="58" t="s">
        <v>230</v>
      </c>
    </row>
    <row r="56" spans="1:15" s="17" customFormat="1" ht="25.5">
      <c r="A56" s="63"/>
      <c r="B56" s="18" t="s">
        <v>234</v>
      </c>
      <c r="C56" s="67" t="s">
        <v>228</v>
      </c>
      <c r="D56" s="52" t="s">
        <v>1</v>
      </c>
      <c r="E56" s="51"/>
      <c r="F56" s="51"/>
      <c r="G56" s="51"/>
      <c r="H56" s="51"/>
      <c r="I56" s="51"/>
      <c r="J56" s="51"/>
      <c r="K56" s="53">
        <v>51.3</v>
      </c>
      <c r="L56" s="51"/>
      <c r="M56" s="52">
        <f>SUM(E56:L56)</f>
        <v>51.3</v>
      </c>
      <c r="N56" s="52"/>
      <c r="O56" s="59"/>
    </row>
    <row r="57" spans="1:15" s="17" customFormat="1" ht="21.75" customHeight="1">
      <c r="A57" s="63"/>
      <c r="B57" s="21" t="s">
        <v>103</v>
      </c>
      <c r="C57" s="68"/>
      <c r="D57" s="60" t="s">
        <v>2</v>
      </c>
      <c r="E57" s="60"/>
      <c r="F57" s="60"/>
      <c r="G57" s="60"/>
      <c r="H57" s="60"/>
      <c r="I57" s="60"/>
      <c r="J57" s="60"/>
      <c r="K57" s="60">
        <v>103537.55</v>
      </c>
      <c r="L57" s="60"/>
      <c r="M57" s="60">
        <f>SUM(E57:L58)</f>
        <v>103537.55</v>
      </c>
      <c r="N57" s="60" t="s">
        <v>229</v>
      </c>
      <c r="O57" s="59"/>
    </row>
    <row r="58" spans="1:15" s="17" customFormat="1" ht="21.75" customHeight="1">
      <c r="A58" s="63"/>
      <c r="B58" s="21" t="s">
        <v>101</v>
      </c>
      <c r="C58" s="68"/>
      <c r="D58" s="61"/>
      <c r="E58" s="61"/>
      <c r="F58" s="61"/>
      <c r="G58" s="61"/>
      <c r="H58" s="61"/>
      <c r="I58" s="61"/>
      <c r="J58" s="61"/>
      <c r="K58" s="61"/>
      <c r="L58" s="61"/>
      <c r="M58" s="61">
        <f>SUM(E58:I58)</f>
        <v>0</v>
      </c>
      <c r="N58" s="61"/>
      <c r="O58" s="59"/>
    </row>
    <row r="59" spans="1:15" s="17" customFormat="1" ht="21.75" customHeight="1">
      <c r="A59" s="63"/>
      <c r="B59" s="21" t="s">
        <v>103</v>
      </c>
      <c r="C59" s="68"/>
      <c r="D59" s="60" t="s">
        <v>3</v>
      </c>
      <c r="E59" s="60"/>
      <c r="F59" s="60"/>
      <c r="G59" s="60"/>
      <c r="H59" s="60"/>
      <c r="I59" s="60"/>
      <c r="J59" s="60"/>
      <c r="K59" s="60">
        <v>19721.439999999999</v>
      </c>
      <c r="L59" s="60"/>
      <c r="M59" s="60">
        <f t="shared" ref="M59" si="9">SUM(E59:L60)</f>
        <v>19721.439999999999</v>
      </c>
      <c r="N59" s="60" t="s">
        <v>229</v>
      </c>
      <c r="O59" s="59"/>
    </row>
    <row r="60" spans="1:15" s="17" customFormat="1" ht="21.75" customHeight="1">
      <c r="A60" s="63"/>
      <c r="B60" s="21" t="s">
        <v>101</v>
      </c>
      <c r="C60" s="68"/>
      <c r="D60" s="61"/>
      <c r="E60" s="61"/>
      <c r="F60" s="61"/>
      <c r="G60" s="61"/>
      <c r="H60" s="61"/>
      <c r="I60" s="61"/>
      <c r="J60" s="61"/>
      <c r="K60" s="61"/>
      <c r="L60" s="61"/>
      <c r="M60" s="61">
        <f t="shared" ref="M60" si="10">SUM(E60:I60)</f>
        <v>0</v>
      </c>
      <c r="N60" s="61"/>
      <c r="O60" s="59"/>
    </row>
    <row r="61" spans="1:15" s="17" customFormat="1" ht="21.75" customHeight="1">
      <c r="A61" s="63"/>
      <c r="B61" s="21" t="s">
        <v>103</v>
      </c>
      <c r="C61" s="68"/>
      <c r="D61" s="60" t="s">
        <v>1</v>
      </c>
      <c r="E61" s="60"/>
      <c r="F61" s="60"/>
      <c r="G61" s="60"/>
      <c r="H61" s="60"/>
      <c r="I61" s="60"/>
      <c r="J61" s="60"/>
      <c r="K61" s="75">
        <v>620</v>
      </c>
      <c r="L61" s="60"/>
      <c r="M61" s="60">
        <f t="shared" ref="M61" si="11">SUM(E61:L62)</f>
        <v>620</v>
      </c>
      <c r="N61" s="60" t="s">
        <v>229</v>
      </c>
      <c r="O61" s="59"/>
    </row>
    <row r="62" spans="1:15" s="17" customFormat="1" ht="21.75" customHeight="1">
      <c r="A62" s="63"/>
      <c r="B62" s="21" t="s">
        <v>101</v>
      </c>
      <c r="C62" s="74"/>
      <c r="D62" s="61"/>
      <c r="E62" s="61"/>
      <c r="F62" s="61"/>
      <c r="G62" s="61"/>
      <c r="H62" s="61"/>
      <c r="I62" s="61"/>
      <c r="J62" s="61"/>
      <c r="K62" s="76"/>
      <c r="L62" s="61"/>
      <c r="M62" s="61">
        <f t="shared" ref="M62" si="12">SUM(E62:I62)</f>
        <v>0</v>
      </c>
      <c r="N62" s="61"/>
      <c r="O62" s="59"/>
    </row>
    <row r="63" spans="1:15" s="17" customFormat="1" ht="53.25" customHeight="1">
      <c r="A63" s="62" t="s">
        <v>235</v>
      </c>
      <c r="B63" s="64" t="s">
        <v>263</v>
      </c>
      <c r="C63" s="19"/>
      <c r="D63" s="16"/>
      <c r="E63" s="5">
        <f t="shared" ref="E63:J63" si="13">SUM(E65:E66)</f>
        <v>0</v>
      </c>
      <c r="F63" s="5">
        <f t="shared" si="13"/>
        <v>0</v>
      </c>
      <c r="G63" s="5">
        <f t="shared" si="13"/>
        <v>0</v>
      </c>
      <c r="H63" s="5">
        <f t="shared" si="13"/>
        <v>0</v>
      </c>
      <c r="I63" s="5">
        <f t="shared" si="13"/>
        <v>0</v>
      </c>
      <c r="J63" s="5">
        <f t="shared" si="13"/>
        <v>0</v>
      </c>
      <c r="K63" s="56">
        <f>SUM(K64:K66)</f>
        <v>123000.05</v>
      </c>
      <c r="L63" s="5">
        <f>SUM(L65:L66)</f>
        <v>0</v>
      </c>
      <c r="M63" s="5">
        <f>SUM(M64:M66)</f>
        <v>123000.05</v>
      </c>
      <c r="N63" s="16"/>
      <c r="O63" s="58" t="s">
        <v>230</v>
      </c>
    </row>
    <row r="64" spans="1:15" s="17" customFormat="1" ht="25.5">
      <c r="A64" s="63"/>
      <c r="B64" s="65"/>
      <c r="C64" s="67" t="s">
        <v>228</v>
      </c>
      <c r="D64" s="54" t="s">
        <v>2</v>
      </c>
      <c r="E64" s="51"/>
      <c r="F64" s="51"/>
      <c r="G64" s="51"/>
      <c r="H64" s="51"/>
      <c r="I64" s="51"/>
      <c r="J64" s="51"/>
      <c r="K64" s="52">
        <v>100620.382</v>
      </c>
      <c r="L64" s="51"/>
      <c r="M64" s="52">
        <f>SUM(E64:L64)</f>
        <v>100620.382</v>
      </c>
      <c r="N64" s="60" t="s">
        <v>236</v>
      </c>
      <c r="O64" s="59"/>
    </row>
    <row r="65" spans="1:16" s="17" customFormat="1" ht="21.75" customHeight="1">
      <c r="A65" s="63"/>
      <c r="B65" s="65"/>
      <c r="C65" s="68"/>
      <c r="D65" s="54" t="s">
        <v>3</v>
      </c>
      <c r="E65" s="55"/>
      <c r="F65" s="55"/>
      <c r="G65" s="55"/>
      <c r="H65" s="55"/>
      <c r="I65" s="55"/>
      <c r="J65" s="55"/>
      <c r="K65" s="22">
        <v>12436.218000000001</v>
      </c>
      <c r="L65" s="55"/>
      <c r="M65" s="57">
        <f t="shared" ref="M65:M66" si="14">SUM(E65:L65)</f>
        <v>12436.218000000001</v>
      </c>
      <c r="N65" s="69"/>
      <c r="O65" s="59"/>
    </row>
    <row r="66" spans="1:16" s="17" customFormat="1" ht="25.5">
      <c r="A66" s="63"/>
      <c r="B66" s="66"/>
      <c r="C66" s="68"/>
      <c r="D66" s="54" t="s">
        <v>1</v>
      </c>
      <c r="E66" s="55"/>
      <c r="F66" s="55"/>
      <c r="G66" s="55"/>
      <c r="H66" s="55"/>
      <c r="I66" s="55"/>
      <c r="J66" s="55"/>
      <c r="K66" s="22">
        <v>9943.4500000000007</v>
      </c>
      <c r="L66" s="55"/>
      <c r="M66" s="57">
        <f t="shared" si="14"/>
        <v>9943.4500000000007</v>
      </c>
      <c r="N66" s="61"/>
      <c r="O66" s="59"/>
    </row>
    <row r="67" spans="1:16" s="17" customFormat="1" ht="53.25" customHeight="1">
      <c r="A67" s="62" t="s">
        <v>237</v>
      </c>
      <c r="B67" s="64" t="s">
        <v>264</v>
      </c>
      <c r="C67" s="19"/>
      <c r="D67" s="16"/>
      <c r="E67" s="5">
        <f t="shared" ref="E67:J67" si="15">SUM(E69:E70)</f>
        <v>0</v>
      </c>
      <c r="F67" s="5">
        <f t="shared" si="15"/>
        <v>0</v>
      </c>
      <c r="G67" s="5">
        <f t="shared" si="15"/>
        <v>0</v>
      </c>
      <c r="H67" s="5">
        <f t="shared" si="15"/>
        <v>0</v>
      </c>
      <c r="I67" s="5">
        <f t="shared" si="15"/>
        <v>0</v>
      </c>
      <c r="J67" s="5">
        <f t="shared" si="15"/>
        <v>0</v>
      </c>
      <c r="K67" s="56">
        <f>SUM(K68:K70)</f>
        <v>22901.599999999999</v>
      </c>
      <c r="L67" s="5">
        <f>SUM(L69:L70)</f>
        <v>0</v>
      </c>
      <c r="M67" s="5">
        <f>SUM(M68:M70)</f>
        <v>22901.599999999999</v>
      </c>
      <c r="N67" s="16"/>
      <c r="O67" s="58" t="s">
        <v>171</v>
      </c>
    </row>
    <row r="68" spans="1:16" s="17" customFormat="1" ht="25.5">
      <c r="A68" s="63"/>
      <c r="B68" s="65"/>
      <c r="C68" s="67" t="s">
        <v>228</v>
      </c>
      <c r="D68" s="54" t="s">
        <v>2</v>
      </c>
      <c r="E68" s="51"/>
      <c r="F68" s="51"/>
      <c r="G68" s="51"/>
      <c r="H68" s="51"/>
      <c r="I68" s="51"/>
      <c r="J68" s="51"/>
      <c r="K68" s="52">
        <v>20382.425999999999</v>
      </c>
      <c r="L68" s="51"/>
      <c r="M68" s="52">
        <f>SUM(E68:L68)</f>
        <v>20382.425999999999</v>
      </c>
      <c r="N68" s="60" t="s">
        <v>241</v>
      </c>
      <c r="O68" s="59"/>
    </row>
    <row r="69" spans="1:16" s="17" customFormat="1" ht="21.75" customHeight="1">
      <c r="A69" s="63"/>
      <c r="B69" s="65"/>
      <c r="C69" s="68"/>
      <c r="D69" s="54" t="s">
        <v>3</v>
      </c>
      <c r="E69" s="55"/>
      <c r="F69" s="55"/>
      <c r="G69" s="55"/>
      <c r="H69" s="55"/>
      <c r="I69" s="55"/>
      <c r="J69" s="55"/>
      <c r="K69" s="22">
        <v>2519.174</v>
      </c>
      <c r="L69" s="55"/>
      <c r="M69" s="22">
        <f>SUM(E69:L70)</f>
        <v>2519.174</v>
      </c>
      <c r="N69" s="69"/>
      <c r="O69" s="59"/>
    </row>
    <row r="70" spans="1:16" s="17" customFormat="1" ht="25.5">
      <c r="A70" s="63"/>
      <c r="B70" s="66"/>
      <c r="C70" s="68"/>
      <c r="D70" s="54" t="s">
        <v>1</v>
      </c>
      <c r="E70" s="55"/>
      <c r="F70" s="55"/>
      <c r="G70" s="55"/>
      <c r="H70" s="55"/>
      <c r="I70" s="55"/>
      <c r="J70" s="55"/>
      <c r="K70" s="22">
        <v>0</v>
      </c>
      <c r="L70" s="55"/>
      <c r="M70" s="22">
        <f>SUM(E70:I70)</f>
        <v>0</v>
      </c>
      <c r="N70" s="61"/>
      <c r="O70" s="59"/>
    </row>
    <row r="71" spans="1:16" s="17" customFormat="1" ht="53.25" customHeight="1">
      <c r="A71" s="62" t="s">
        <v>262</v>
      </c>
      <c r="B71" s="64" t="s">
        <v>265</v>
      </c>
      <c r="C71" s="19"/>
      <c r="D71" s="16"/>
      <c r="E71" s="5">
        <f t="shared" ref="E71:J71" si="16">SUM(E73:E74)</f>
        <v>0</v>
      </c>
      <c r="F71" s="5">
        <f t="shared" si="16"/>
        <v>0</v>
      </c>
      <c r="G71" s="5">
        <f t="shared" si="16"/>
        <v>0</v>
      </c>
      <c r="H71" s="5">
        <f t="shared" si="16"/>
        <v>0</v>
      </c>
      <c r="I71" s="5">
        <f t="shared" si="16"/>
        <v>0</v>
      </c>
      <c r="J71" s="5">
        <f t="shared" si="16"/>
        <v>0</v>
      </c>
      <c r="K71" s="5">
        <f>SUM(K72:K74)</f>
        <v>0</v>
      </c>
      <c r="L71" s="56">
        <f>SUM(L72:L74)</f>
        <v>123000.04999999999</v>
      </c>
      <c r="M71" s="5">
        <f>SUM(M72:M74)</f>
        <v>123000.04999999999</v>
      </c>
      <c r="N71" s="16"/>
      <c r="O71" s="58" t="s">
        <v>230</v>
      </c>
    </row>
    <row r="72" spans="1:16" s="17" customFormat="1" ht="25.5">
      <c r="A72" s="63"/>
      <c r="B72" s="65"/>
      <c r="C72" s="67" t="s">
        <v>238</v>
      </c>
      <c r="D72" s="54" t="s">
        <v>2</v>
      </c>
      <c r="E72" s="51"/>
      <c r="F72" s="51"/>
      <c r="G72" s="51"/>
      <c r="H72" s="51"/>
      <c r="I72" s="51"/>
      <c r="J72" s="51"/>
      <c r="K72" s="52"/>
      <c r="L72" s="57">
        <v>100620.37</v>
      </c>
      <c r="M72" s="52">
        <f>SUM(E72:L72)</f>
        <v>100620.37</v>
      </c>
      <c r="N72" s="60" t="s">
        <v>236</v>
      </c>
      <c r="O72" s="59"/>
    </row>
    <row r="73" spans="1:16" s="17" customFormat="1" ht="21.75" customHeight="1">
      <c r="A73" s="63"/>
      <c r="B73" s="65"/>
      <c r="C73" s="68"/>
      <c r="D73" s="54" t="s">
        <v>3</v>
      </c>
      <c r="E73" s="55"/>
      <c r="F73" s="55"/>
      <c r="G73" s="55"/>
      <c r="H73" s="55"/>
      <c r="I73" s="55"/>
      <c r="J73" s="55"/>
      <c r="K73" s="22"/>
      <c r="L73" s="22">
        <v>12436.23</v>
      </c>
      <c r="M73" s="57">
        <f t="shared" ref="M73:M74" si="17">SUM(E73:L73)</f>
        <v>12436.23</v>
      </c>
      <c r="N73" s="69"/>
      <c r="O73" s="59"/>
    </row>
    <row r="74" spans="1:16" s="17" customFormat="1" ht="25.5">
      <c r="A74" s="63"/>
      <c r="B74" s="66"/>
      <c r="C74" s="68"/>
      <c r="D74" s="54" t="s">
        <v>1</v>
      </c>
      <c r="E74" s="55"/>
      <c r="F74" s="55"/>
      <c r="G74" s="55"/>
      <c r="H74" s="55"/>
      <c r="I74" s="55"/>
      <c r="J74" s="55"/>
      <c r="K74" s="22"/>
      <c r="L74" s="22">
        <v>9943.4500000000007</v>
      </c>
      <c r="M74" s="57">
        <f t="shared" si="17"/>
        <v>9943.4500000000007</v>
      </c>
      <c r="N74" s="61"/>
      <c r="O74" s="59"/>
    </row>
    <row r="75" spans="1:16" s="28" customFormat="1" ht="29.25" customHeight="1">
      <c r="A75" s="90"/>
      <c r="B75" s="90" t="s">
        <v>14</v>
      </c>
      <c r="C75" s="25"/>
      <c r="D75" s="26" t="s">
        <v>104</v>
      </c>
      <c r="E75" s="26">
        <f>E15+E20+E29+E38+E46+E55</f>
        <v>1284</v>
      </c>
      <c r="F75" s="26">
        <f t="shared" ref="F75:J75" si="18">F15+F20+F29+F38+F46+F55</f>
        <v>84892.611999999994</v>
      </c>
      <c r="G75" s="26">
        <f t="shared" si="18"/>
        <v>379577.92</v>
      </c>
      <c r="H75" s="26">
        <f t="shared" si="18"/>
        <v>196814.5</v>
      </c>
      <c r="I75" s="26">
        <f t="shared" si="18"/>
        <v>6419.9</v>
      </c>
      <c r="J75" s="26">
        <f t="shared" si="18"/>
        <v>0</v>
      </c>
      <c r="K75" s="26">
        <f>K15+K20+K29+K38+K46+K55+K63+K71+K67</f>
        <v>269831.94</v>
      </c>
      <c r="L75" s="26">
        <f t="shared" ref="L75:M75" si="19">L15+L20+L29+L38+L46+L55+L63+L71+L67</f>
        <v>123000.04999999999</v>
      </c>
      <c r="M75" s="26">
        <f t="shared" si="19"/>
        <v>1061820.9220000003</v>
      </c>
      <c r="N75" s="90"/>
      <c r="O75" s="90"/>
      <c r="P75" s="27"/>
    </row>
    <row r="76" spans="1:16" s="28" customFormat="1" ht="29.25" customHeight="1">
      <c r="A76" s="91"/>
      <c r="B76" s="91"/>
      <c r="C76" s="25"/>
      <c r="D76" s="26" t="s">
        <v>2</v>
      </c>
      <c r="E76" s="26">
        <f>E16+E17+E23+E32+E41+E50+E57</f>
        <v>0</v>
      </c>
      <c r="F76" s="26">
        <f t="shared" ref="F76:J76" si="20">F16+F17+F23+F32+F41+F50+F57</f>
        <v>81705.25</v>
      </c>
      <c r="G76" s="26">
        <f t="shared" si="20"/>
        <v>302674.19999999995</v>
      </c>
      <c r="H76" s="26">
        <f t="shared" si="20"/>
        <v>136500</v>
      </c>
      <c r="I76" s="26">
        <f t="shared" si="20"/>
        <v>0</v>
      </c>
      <c r="J76" s="26">
        <f t="shared" si="20"/>
        <v>0</v>
      </c>
      <c r="K76" s="26">
        <f>K16+K17+K23+K32+K41+K50+K57+K64+K72+K68</f>
        <v>224540.35800000001</v>
      </c>
      <c r="L76" s="26">
        <f t="shared" ref="L76:M76" si="21">L16+L17+L23+L32+L41+L50+L57+L64+L72+L68</f>
        <v>100620.37</v>
      </c>
      <c r="M76" s="26">
        <f t="shared" si="21"/>
        <v>846040.17799999996</v>
      </c>
      <c r="N76" s="91"/>
      <c r="O76" s="91"/>
      <c r="P76" s="27"/>
    </row>
    <row r="77" spans="1:16" s="28" customFormat="1" ht="29.25" customHeight="1">
      <c r="A77" s="91"/>
      <c r="B77" s="91"/>
      <c r="C77" s="25"/>
      <c r="D77" s="26" t="s">
        <v>3</v>
      </c>
      <c r="E77" s="26">
        <f>E25+E34+E43+E52+E59</f>
        <v>0</v>
      </c>
      <c r="F77" s="26">
        <f t="shared" ref="F77:J77" si="22">F25+F34+F43+F52+F59</f>
        <v>0</v>
      </c>
      <c r="G77" s="26">
        <f t="shared" si="22"/>
        <v>74325.799999999988</v>
      </c>
      <c r="H77" s="26">
        <f t="shared" si="22"/>
        <v>39000</v>
      </c>
      <c r="I77" s="26">
        <f t="shared" si="22"/>
        <v>0</v>
      </c>
      <c r="J77" s="26">
        <f t="shared" si="22"/>
        <v>0</v>
      </c>
      <c r="K77" s="26">
        <f>K25+K34+K43+K52+K59+K65+K73+K69</f>
        <v>34676.832000000002</v>
      </c>
      <c r="L77" s="26">
        <f t="shared" ref="L77:M77" si="23">L25+L34+L43+L52+L59+L65+L73+L69</f>
        <v>12436.23</v>
      </c>
      <c r="M77" s="26">
        <f t="shared" si="23"/>
        <v>160438.86199999999</v>
      </c>
      <c r="N77" s="91"/>
      <c r="O77" s="91"/>
    </row>
    <row r="78" spans="1:16" s="28" customFormat="1" ht="29.25" customHeight="1">
      <c r="A78" s="92"/>
      <c r="B78" s="92"/>
      <c r="C78" s="25"/>
      <c r="D78" s="26" t="s">
        <v>1</v>
      </c>
      <c r="E78" s="26">
        <f>E18+E19+E21+E22+E27+E28+E30+E31+E36+E37+E39+E40+E45+E47+E48+E54+E61</f>
        <v>1284</v>
      </c>
      <c r="F78" s="26">
        <f t="shared" ref="F78:J78" si="24">F18+F19+F21+F22+F27+F28+F30+F31+F36+F37+F39+F40+F45+F47+F48+F54+F61</f>
        <v>3187.3620000000001</v>
      </c>
      <c r="G78" s="26">
        <f t="shared" si="24"/>
        <v>2577.92</v>
      </c>
      <c r="H78" s="26">
        <f t="shared" si="24"/>
        <v>21314.5</v>
      </c>
      <c r="I78" s="26">
        <f t="shared" si="24"/>
        <v>6419.9</v>
      </c>
      <c r="J78" s="26">
        <f t="shared" si="24"/>
        <v>0</v>
      </c>
      <c r="K78" s="26">
        <f>K18+K19+K21+K22+K27+K28+K30+K31+K36+K37+K39+K40+K45+K47+K48+K54+K61+K56+K66+K74+K70</f>
        <v>10614.75</v>
      </c>
      <c r="L78" s="26">
        <f t="shared" ref="L78:M78" si="25">L18+L19+L21+L22+L27+L28+L30+L31+L36+L37+L39+L40+L45+L47+L48+L54+L61+L56+L66+L74+L70</f>
        <v>9943.4500000000007</v>
      </c>
      <c r="M78" s="26">
        <f t="shared" si="25"/>
        <v>55341.881999999998</v>
      </c>
      <c r="N78" s="92"/>
      <c r="O78" s="92"/>
    </row>
    <row r="79" spans="1:16" s="17" customFormat="1" ht="29.25" customHeight="1">
      <c r="A79" s="80" t="s">
        <v>216</v>
      </c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2"/>
    </row>
    <row r="80" spans="1:16" s="17" customFormat="1" ht="144" customHeight="1">
      <c r="A80" s="5" t="s">
        <v>17</v>
      </c>
      <c r="B80" s="15" t="s">
        <v>15</v>
      </c>
      <c r="C80" s="19" t="s">
        <v>152</v>
      </c>
      <c r="D80" s="16" t="s">
        <v>1</v>
      </c>
      <c r="E80" s="5"/>
      <c r="F80" s="5">
        <v>1394.578</v>
      </c>
      <c r="G80" s="5"/>
      <c r="H80" s="5"/>
      <c r="I80" s="5"/>
      <c r="J80" s="5"/>
      <c r="K80" s="5"/>
      <c r="L80" s="5"/>
      <c r="M80" s="5">
        <f>SUM(E80:I80)</f>
        <v>1394.578</v>
      </c>
      <c r="N80" s="16" t="s">
        <v>153</v>
      </c>
      <c r="O80" s="16" t="s">
        <v>154</v>
      </c>
    </row>
    <row r="81" spans="1:15" s="17" customFormat="1" ht="64.5" customHeight="1">
      <c r="A81" s="87" t="s">
        <v>18</v>
      </c>
      <c r="B81" s="98" t="s">
        <v>16</v>
      </c>
      <c r="C81" s="19" t="s">
        <v>152</v>
      </c>
      <c r="D81" s="58" t="s">
        <v>1</v>
      </c>
      <c r="E81" s="5"/>
      <c r="F81" s="5">
        <v>1570.5809999999999</v>
      </c>
      <c r="G81" s="5"/>
      <c r="H81" s="5"/>
      <c r="I81" s="5"/>
      <c r="J81" s="5"/>
      <c r="K81" s="5"/>
      <c r="L81" s="5"/>
      <c r="M81" s="5">
        <f>SUM(E81:I81)</f>
        <v>1570.5809999999999</v>
      </c>
      <c r="N81" s="58" t="s">
        <v>155</v>
      </c>
      <c r="O81" s="58" t="s">
        <v>105</v>
      </c>
    </row>
    <row r="82" spans="1:15" ht="57" customHeight="1">
      <c r="A82" s="89"/>
      <c r="B82" s="100"/>
      <c r="C82" s="19" t="s">
        <v>147</v>
      </c>
      <c r="D82" s="73"/>
      <c r="E82" s="16"/>
      <c r="F82" s="16"/>
      <c r="G82" s="16">
        <v>138.9</v>
      </c>
      <c r="H82" s="16"/>
      <c r="I82" s="16"/>
      <c r="J82" s="16"/>
      <c r="K82" s="16"/>
      <c r="L82" s="16"/>
      <c r="M82" s="5">
        <f>SUM(E82:I82)</f>
        <v>138.9</v>
      </c>
      <c r="N82" s="73"/>
      <c r="O82" s="73"/>
    </row>
    <row r="83" spans="1:15" s="17" customFormat="1" ht="29.25" customHeight="1">
      <c r="A83" s="5"/>
      <c r="B83" s="15" t="s">
        <v>14</v>
      </c>
      <c r="C83" s="19"/>
      <c r="D83" s="5" t="s">
        <v>1</v>
      </c>
      <c r="E83" s="5">
        <f>SUM(E80:E82)</f>
        <v>0</v>
      </c>
      <c r="F83" s="5">
        <f t="shared" ref="F83:M83" si="26">SUM(F80:F82)</f>
        <v>2965.1589999999997</v>
      </c>
      <c r="G83" s="5">
        <f t="shared" si="26"/>
        <v>138.9</v>
      </c>
      <c r="H83" s="5">
        <f t="shared" si="26"/>
        <v>0</v>
      </c>
      <c r="I83" s="5">
        <f t="shared" si="26"/>
        <v>0</v>
      </c>
      <c r="J83" s="5">
        <v>0</v>
      </c>
      <c r="K83" s="5">
        <v>0</v>
      </c>
      <c r="L83" s="5">
        <v>0</v>
      </c>
      <c r="M83" s="5">
        <f t="shared" si="26"/>
        <v>3104.0589999999997</v>
      </c>
      <c r="N83" s="5"/>
      <c r="O83" s="5"/>
    </row>
    <row r="84" spans="1:15" ht="29.25" customHeight="1">
      <c r="A84" s="83" t="s">
        <v>217</v>
      </c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</row>
    <row r="85" spans="1:15" s="17" customFormat="1" ht="75.75" customHeight="1">
      <c r="A85" s="5" t="s">
        <v>20</v>
      </c>
      <c r="B85" s="15" t="s">
        <v>19</v>
      </c>
      <c r="C85" s="19" t="s">
        <v>156</v>
      </c>
      <c r="D85" s="16" t="s">
        <v>1</v>
      </c>
      <c r="E85" s="5">
        <v>17514.400000000001</v>
      </c>
      <c r="F85" s="5"/>
      <c r="G85" s="5"/>
      <c r="H85" s="5"/>
      <c r="I85" s="5"/>
      <c r="J85" s="5"/>
      <c r="K85" s="5"/>
      <c r="L85" s="5"/>
      <c r="M85" s="5">
        <f>SUM(E85:I85)</f>
        <v>17514.400000000001</v>
      </c>
      <c r="N85" s="16" t="s">
        <v>157</v>
      </c>
      <c r="O85" s="16" t="s">
        <v>158</v>
      </c>
    </row>
    <row r="86" spans="1:15" s="17" customFormat="1" ht="76.5" customHeight="1">
      <c r="A86" s="5" t="s">
        <v>21</v>
      </c>
      <c r="B86" s="15" t="s">
        <v>22</v>
      </c>
      <c r="C86" s="19" t="s">
        <v>137</v>
      </c>
      <c r="D86" s="16" t="s">
        <v>1</v>
      </c>
      <c r="E86" s="5">
        <v>8177.5</v>
      </c>
      <c r="F86" s="5"/>
      <c r="G86" s="5"/>
      <c r="H86" s="5"/>
      <c r="I86" s="5"/>
      <c r="J86" s="5"/>
      <c r="K86" s="5"/>
      <c r="L86" s="5"/>
      <c r="M86" s="5">
        <f>SUM(E86:I86)</f>
        <v>8177.5</v>
      </c>
      <c r="N86" s="16" t="s">
        <v>159</v>
      </c>
      <c r="O86" s="16" t="s">
        <v>160</v>
      </c>
    </row>
    <row r="87" spans="1:15" s="17" customFormat="1" ht="66.75" customHeight="1">
      <c r="A87" s="5" t="s">
        <v>24</v>
      </c>
      <c r="B87" s="15" t="s">
        <v>23</v>
      </c>
      <c r="C87" s="19" t="s">
        <v>147</v>
      </c>
      <c r="D87" s="16" t="s">
        <v>1</v>
      </c>
      <c r="E87" s="5"/>
      <c r="F87" s="5"/>
      <c r="G87" s="5"/>
      <c r="H87" s="5"/>
      <c r="I87" s="5"/>
      <c r="J87" s="5"/>
      <c r="K87" s="5"/>
      <c r="L87" s="5"/>
      <c r="M87" s="5">
        <f>SUM(E87:I87)</f>
        <v>0</v>
      </c>
      <c r="N87" s="16" t="s">
        <v>161</v>
      </c>
      <c r="O87" s="16" t="s">
        <v>162</v>
      </c>
    </row>
    <row r="88" spans="1:15" s="17" customFormat="1" ht="31.5" customHeight="1">
      <c r="A88" s="87" t="s">
        <v>26</v>
      </c>
      <c r="B88" s="98" t="s">
        <v>25</v>
      </c>
      <c r="C88" s="19"/>
      <c r="D88" s="5" t="s">
        <v>96</v>
      </c>
      <c r="E88" s="5">
        <f>SUM(E89:E91)</f>
        <v>0</v>
      </c>
      <c r="F88" s="5">
        <f t="shared" ref="F88:M88" si="27">SUM(F89:F91)</f>
        <v>21105.5</v>
      </c>
      <c r="G88" s="5">
        <f t="shared" si="27"/>
        <v>450</v>
      </c>
      <c r="H88" s="5">
        <f t="shared" si="27"/>
        <v>0</v>
      </c>
      <c r="I88" s="5">
        <f t="shared" si="27"/>
        <v>0</v>
      </c>
      <c r="J88" s="5">
        <v>0</v>
      </c>
      <c r="K88" s="5">
        <v>0</v>
      </c>
      <c r="L88" s="5">
        <v>0</v>
      </c>
      <c r="M88" s="5">
        <f t="shared" si="27"/>
        <v>21555.5</v>
      </c>
      <c r="N88" s="58" t="s">
        <v>163</v>
      </c>
      <c r="O88" s="58" t="s">
        <v>106</v>
      </c>
    </row>
    <row r="89" spans="1:15" ht="34.5" customHeight="1">
      <c r="A89" s="88"/>
      <c r="B89" s="99"/>
      <c r="C89" s="67" t="s">
        <v>152</v>
      </c>
      <c r="D89" s="16" t="s">
        <v>1</v>
      </c>
      <c r="E89" s="16"/>
      <c r="F89" s="16">
        <v>2650</v>
      </c>
      <c r="G89" s="16"/>
      <c r="H89" s="16"/>
      <c r="I89" s="16"/>
      <c r="J89" s="16"/>
      <c r="K89" s="16"/>
      <c r="L89" s="16"/>
      <c r="M89" s="16">
        <f>SUM(E89:I89)</f>
        <v>2650</v>
      </c>
      <c r="N89" s="59"/>
      <c r="O89" s="59"/>
    </row>
    <row r="90" spans="1:15" ht="27.75" customHeight="1">
      <c r="A90" s="88"/>
      <c r="B90" s="99"/>
      <c r="C90" s="74"/>
      <c r="D90" s="16" t="s">
        <v>2</v>
      </c>
      <c r="E90" s="16"/>
      <c r="F90" s="16">
        <v>18455.5</v>
      </c>
      <c r="G90" s="16"/>
      <c r="H90" s="16"/>
      <c r="I90" s="16"/>
      <c r="J90" s="16"/>
      <c r="K90" s="16"/>
      <c r="L90" s="16"/>
      <c r="M90" s="16">
        <f>SUM(E90:I90)</f>
        <v>18455.5</v>
      </c>
      <c r="N90" s="59"/>
      <c r="O90" s="59"/>
    </row>
    <row r="91" spans="1:15" ht="29.25" customHeight="1">
      <c r="A91" s="89"/>
      <c r="B91" s="100"/>
      <c r="C91" s="24" t="s">
        <v>147</v>
      </c>
      <c r="D91" s="16" t="s">
        <v>1</v>
      </c>
      <c r="E91" s="16"/>
      <c r="F91" s="16"/>
      <c r="G91" s="16">
        <v>450</v>
      </c>
      <c r="H91" s="16"/>
      <c r="I91" s="16"/>
      <c r="J91" s="16"/>
      <c r="K91" s="16"/>
      <c r="L91" s="16"/>
      <c r="M91" s="16">
        <f>SUM(E91:I91)</f>
        <v>450</v>
      </c>
      <c r="N91" s="73"/>
      <c r="O91" s="73"/>
    </row>
    <row r="92" spans="1:15" s="17" customFormat="1" ht="95.25" customHeight="1">
      <c r="A92" s="87" t="s">
        <v>27</v>
      </c>
      <c r="B92" s="29" t="s">
        <v>90</v>
      </c>
      <c r="C92" s="70" t="s">
        <v>156</v>
      </c>
      <c r="D92" s="5" t="s">
        <v>96</v>
      </c>
      <c r="E92" s="5">
        <f>SUM(E93:E94)</f>
        <v>6148.4000000000005</v>
      </c>
      <c r="F92" s="5">
        <f t="shared" ref="F92:M92" si="28">SUM(F93:F94)</f>
        <v>0</v>
      </c>
      <c r="G92" s="5">
        <f t="shared" si="28"/>
        <v>0</v>
      </c>
      <c r="H92" s="5">
        <f t="shared" si="28"/>
        <v>0</v>
      </c>
      <c r="I92" s="5">
        <f t="shared" si="28"/>
        <v>0</v>
      </c>
      <c r="J92" s="5">
        <v>0</v>
      </c>
      <c r="K92" s="5">
        <v>0</v>
      </c>
      <c r="L92" s="5">
        <v>0</v>
      </c>
      <c r="M92" s="5">
        <f t="shared" si="28"/>
        <v>6148.4000000000005</v>
      </c>
      <c r="N92" s="58" t="s">
        <v>165</v>
      </c>
      <c r="O92" s="58" t="s">
        <v>166</v>
      </c>
    </row>
    <row r="93" spans="1:15" ht="51.75" customHeight="1">
      <c r="A93" s="88"/>
      <c r="B93" s="30" t="s">
        <v>164</v>
      </c>
      <c r="C93" s="71"/>
      <c r="D93" s="16" t="s">
        <v>1</v>
      </c>
      <c r="E93" s="16">
        <v>298.60000000000002</v>
      </c>
      <c r="F93" s="16"/>
      <c r="G93" s="16"/>
      <c r="H93" s="16"/>
      <c r="I93" s="16"/>
      <c r="J93" s="16"/>
      <c r="K93" s="16"/>
      <c r="L93" s="16"/>
      <c r="M93" s="16">
        <f>SUM(E93:I93)</f>
        <v>298.60000000000002</v>
      </c>
      <c r="N93" s="59"/>
      <c r="O93" s="59"/>
    </row>
    <row r="94" spans="1:15" ht="36" customHeight="1">
      <c r="A94" s="89"/>
      <c r="B94" s="30" t="s">
        <v>100</v>
      </c>
      <c r="C94" s="72"/>
      <c r="D94" s="16" t="s">
        <v>3</v>
      </c>
      <c r="E94" s="16">
        <v>5849.8</v>
      </c>
      <c r="F94" s="16"/>
      <c r="G94" s="16"/>
      <c r="H94" s="16"/>
      <c r="I94" s="16"/>
      <c r="J94" s="16"/>
      <c r="K94" s="16"/>
      <c r="L94" s="16"/>
      <c r="M94" s="16">
        <f>SUM(E94:I94)</f>
        <v>5849.8</v>
      </c>
      <c r="N94" s="73"/>
      <c r="O94" s="73"/>
    </row>
    <row r="95" spans="1:15" s="17" customFormat="1" ht="70.5" customHeight="1">
      <c r="A95" s="87" t="s">
        <v>28</v>
      </c>
      <c r="B95" s="15" t="s">
        <v>29</v>
      </c>
      <c r="C95" s="70" t="s">
        <v>156</v>
      </c>
      <c r="D95" s="5" t="s">
        <v>96</v>
      </c>
      <c r="E95" s="5">
        <f>SUM(E96:E97)</f>
        <v>4989.6000000000004</v>
      </c>
      <c r="F95" s="5">
        <f t="shared" ref="F95:M95" si="29">SUM(F96:F97)</f>
        <v>0</v>
      </c>
      <c r="G95" s="5">
        <f t="shared" si="29"/>
        <v>0</v>
      </c>
      <c r="H95" s="5">
        <f t="shared" si="29"/>
        <v>0</v>
      </c>
      <c r="I95" s="5">
        <f t="shared" si="29"/>
        <v>0</v>
      </c>
      <c r="J95" s="5">
        <v>0</v>
      </c>
      <c r="K95" s="5">
        <v>0</v>
      </c>
      <c r="L95" s="5">
        <v>0</v>
      </c>
      <c r="M95" s="5">
        <f t="shared" si="29"/>
        <v>4989.6000000000004</v>
      </c>
      <c r="N95" s="58" t="s">
        <v>167</v>
      </c>
      <c r="O95" s="58" t="s">
        <v>168</v>
      </c>
    </row>
    <row r="96" spans="1:15" ht="29.25" customHeight="1">
      <c r="A96" s="88"/>
      <c r="B96" s="18" t="s">
        <v>100</v>
      </c>
      <c r="C96" s="71"/>
      <c r="D96" s="16" t="s">
        <v>1</v>
      </c>
      <c r="E96" s="16">
        <v>0.5</v>
      </c>
      <c r="F96" s="16"/>
      <c r="G96" s="16"/>
      <c r="H96" s="16"/>
      <c r="I96" s="16"/>
      <c r="J96" s="16"/>
      <c r="K96" s="16"/>
      <c r="L96" s="16"/>
      <c r="M96" s="16">
        <f>SUM(E96:I96)</f>
        <v>0.5</v>
      </c>
      <c r="N96" s="59"/>
      <c r="O96" s="59"/>
    </row>
    <row r="97" spans="1:15" ht="29.25" customHeight="1">
      <c r="A97" s="89"/>
      <c r="B97" s="18" t="s">
        <v>100</v>
      </c>
      <c r="C97" s="72"/>
      <c r="D97" s="16" t="s">
        <v>3</v>
      </c>
      <c r="E97" s="16">
        <v>4989.1000000000004</v>
      </c>
      <c r="F97" s="16"/>
      <c r="G97" s="16"/>
      <c r="H97" s="16"/>
      <c r="I97" s="16"/>
      <c r="J97" s="16"/>
      <c r="K97" s="16"/>
      <c r="L97" s="16"/>
      <c r="M97" s="16">
        <f>SUM(E97:I97)</f>
        <v>4989.1000000000004</v>
      </c>
      <c r="N97" s="73"/>
      <c r="O97" s="73"/>
    </row>
    <row r="98" spans="1:15" s="17" customFormat="1" ht="73.5" customHeight="1">
      <c r="A98" s="87" t="s">
        <v>30</v>
      </c>
      <c r="B98" s="15" t="s">
        <v>31</v>
      </c>
      <c r="C98" s="19" t="s">
        <v>137</v>
      </c>
      <c r="D98" s="5" t="s">
        <v>96</v>
      </c>
      <c r="E98" s="5">
        <f>SUM(E99:E101)</f>
        <v>29000</v>
      </c>
      <c r="F98" s="5">
        <f t="shared" ref="F98:M98" si="30">SUM(F99:F101)</f>
        <v>993.58100000000002</v>
      </c>
      <c r="G98" s="5">
        <f t="shared" si="30"/>
        <v>0</v>
      </c>
      <c r="H98" s="5">
        <f t="shared" si="30"/>
        <v>0</v>
      </c>
      <c r="I98" s="5">
        <f t="shared" si="30"/>
        <v>0</v>
      </c>
      <c r="J98" s="5">
        <v>0</v>
      </c>
      <c r="K98" s="5">
        <v>0</v>
      </c>
      <c r="L98" s="5">
        <v>0</v>
      </c>
      <c r="M98" s="5">
        <f t="shared" si="30"/>
        <v>29993.580999999998</v>
      </c>
      <c r="N98" s="58" t="s">
        <v>170</v>
      </c>
      <c r="O98" s="58" t="s">
        <v>171</v>
      </c>
    </row>
    <row r="99" spans="1:15" s="17" customFormat="1" ht="33.75" customHeight="1">
      <c r="A99" s="88"/>
      <c r="B99" s="18" t="s">
        <v>100</v>
      </c>
      <c r="C99" s="24" t="s">
        <v>156</v>
      </c>
      <c r="D99" s="16" t="s">
        <v>1</v>
      </c>
      <c r="E99" s="16">
        <v>0.5</v>
      </c>
      <c r="F99" s="16"/>
      <c r="G99" s="16"/>
      <c r="H99" s="16"/>
      <c r="I99" s="16"/>
      <c r="J99" s="16"/>
      <c r="K99" s="16"/>
      <c r="L99" s="16"/>
      <c r="M99" s="16">
        <f>SUM(E99:I99)</f>
        <v>0.5</v>
      </c>
      <c r="N99" s="59"/>
      <c r="O99" s="59"/>
    </row>
    <row r="100" spans="1:15" ht="33.75" customHeight="1">
      <c r="A100" s="88"/>
      <c r="B100" s="18" t="s">
        <v>169</v>
      </c>
      <c r="C100" s="24" t="s">
        <v>152</v>
      </c>
      <c r="D100" s="16" t="s">
        <v>1</v>
      </c>
      <c r="E100" s="16"/>
      <c r="F100" s="16">
        <v>993.58100000000002</v>
      </c>
      <c r="G100" s="16"/>
      <c r="H100" s="16"/>
      <c r="I100" s="16"/>
      <c r="J100" s="16"/>
      <c r="K100" s="16"/>
      <c r="L100" s="16"/>
      <c r="M100" s="16">
        <f>SUM(E100:I100)</f>
        <v>993.58100000000002</v>
      </c>
      <c r="N100" s="59"/>
      <c r="O100" s="59"/>
    </row>
    <row r="101" spans="1:15" ht="33.75" customHeight="1">
      <c r="A101" s="89"/>
      <c r="B101" s="18" t="s">
        <v>100</v>
      </c>
      <c r="C101" s="24" t="s">
        <v>156</v>
      </c>
      <c r="D101" s="16" t="s">
        <v>3</v>
      </c>
      <c r="E101" s="16">
        <v>28999.5</v>
      </c>
      <c r="F101" s="16"/>
      <c r="G101" s="16"/>
      <c r="H101" s="16"/>
      <c r="I101" s="16"/>
      <c r="J101" s="16"/>
      <c r="K101" s="16"/>
      <c r="L101" s="16"/>
      <c r="M101" s="16">
        <f>SUM(E101:I101)</f>
        <v>28999.5</v>
      </c>
      <c r="N101" s="73"/>
      <c r="O101" s="73"/>
    </row>
    <row r="102" spans="1:15" s="17" customFormat="1" ht="80.25" customHeight="1">
      <c r="A102" s="87" t="s">
        <v>32</v>
      </c>
      <c r="B102" s="15" t="s">
        <v>33</v>
      </c>
      <c r="C102" s="70" t="s">
        <v>156</v>
      </c>
      <c r="D102" s="16" t="s">
        <v>96</v>
      </c>
      <c r="E102" s="5">
        <f>SUM(E103:E104)</f>
        <v>4796.1000000000004</v>
      </c>
      <c r="F102" s="5">
        <f t="shared" ref="F102:M102" si="31">SUM(F103:F104)</f>
        <v>0</v>
      </c>
      <c r="G102" s="5">
        <f t="shared" si="31"/>
        <v>0</v>
      </c>
      <c r="H102" s="5">
        <f t="shared" si="31"/>
        <v>0</v>
      </c>
      <c r="I102" s="5">
        <f t="shared" si="31"/>
        <v>0</v>
      </c>
      <c r="J102" s="5">
        <v>0</v>
      </c>
      <c r="K102" s="5">
        <v>0</v>
      </c>
      <c r="L102" s="5">
        <v>0</v>
      </c>
      <c r="M102" s="5">
        <f t="shared" si="31"/>
        <v>4796.1000000000004</v>
      </c>
      <c r="N102" s="58" t="s">
        <v>172</v>
      </c>
      <c r="O102" s="58" t="s">
        <v>166</v>
      </c>
    </row>
    <row r="103" spans="1:15" ht="29.25" customHeight="1">
      <c r="A103" s="88"/>
      <c r="B103" s="18" t="s">
        <v>100</v>
      </c>
      <c r="C103" s="71"/>
      <c r="D103" s="16" t="s">
        <v>1</v>
      </c>
      <c r="E103" s="16">
        <v>0.5</v>
      </c>
      <c r="F103" s="16"/>
      <c r="G103" s="16"/>
      <c r="H103" s="16"/>
      <c r="I103" s="16"/>
      <c r="J103" s="16"/>
      <c r="K103" s="16"/>
      <c r="L103" s="16"/>
      <c r="M103" s="16">
        <f>SUM(E103:I103)</f>
        <v>0.5</v>
      </c>
      <c r="N103" s="59"/>
      <c r="O103" s="59"/>
    </row>
    <row r="104" spans="1:15" ht="29.25" customHeight="1">
      <c r="A104" s="89"/>
      <c r="B104" s="18" t="s">
        <v>173</v>
      </c>
      <c r="C104" s="72"/>
      <c r="D104" s="16" t="s">
        <v>3</v>
      </c>
      <c r="E104" s="16">
        <v>4795.6000000000004</v>
      </c>
      <c r="F104" s="16"/>
      <c r="G104" s="16"/>
      <c r="H104" s="16"/>
      <c r="I104" s="16"/>
      <c r="J104" s="16"/>
      <c r="K104" s="16"/>
      <c r="L104" s="16"/>
      <c r="M104" s="16">
        <f>SUM(E104:I104)</f>
        <v>4795.6000000000004</v>
      </c>
      <c r="N104" s="73"/>
      <c r="O104" s="73"/>
    </row>
    <row r="105" spans="1:15" s="17" customFormat="1" ht="68.25" customHeight="1">
      <c r="A105" s="87" t="s">
        <v>34</v>
      </c>
      <c r="B105" s="15" t="s">
        <v>35</v>
      </c>
      <c r="C105" s="70" t="s">
        <v>156</v>
      </c>
      <c r="D105" s="16" t="s">
        <v>96</v>
      </c>
      <c r="E105" s="5">
        <f>SUM(E106:E107)</f>
        <v>5565.9</v>
      </c>
      <c r="F105" s="5">
        <f t="shared" ref="F105:M105" si="32">SUM(F106:F107)</f>
        <v>0</v>
      </c>
      <c r="G105" s="5">
        <f t="shared" si="32"/>
        <v>0</v>
      </c>
      <c r="H105" s="5">
        <f t="shared" si="32"/>
        <v>0</v>
      </c>
      <c r="I105" s="5">
        <f t="shared" si="32"/>
        <v>0</v>
      </c>
      <c r="J105" s="5">
        <v>0</v>
      </c>
      <c r="K105" s="5">
        <v>0</v>
      </c>
      <c r="L105" s="5">
        <v>0</v>
      </c>
      <c r="M105" s="5">
        <f t="shared" si="32"/>
        <v>5565.9</v>
      </c>
      <c r="N105" s="58" t="s">
        <v>174</v>
      </c>
      <c r="O105" s="58" t="s">
        <v>166</v>
      </c>
    </row>
    <row r="106" spans="1:15" ht="29.25" customHeight="1">
      <c r="A106" s="88"/>
      <c r="B106" s="18" t="s">
        <v>100</v>
      </c>
      <c r="C106" s="71"/>
      <c r="D106" s="16" t="s">
        <v>1</v>
      </c>
      <c r="E106" s="16">
        <v>199.9</v>
      </c>
      <c r="F106" s="16"/>
      <c r="G106" s="16"/>
      <c r="H106" s="16"/>
      <c r="I106" s="16"/>
      <c r="J106" s="16"/>
      <c r="K106" s="16"/>
      <c r="L106" s="16"/>
      <c r="M106" s="16">
        <f>SUM(E106:I106)</f>
        <v>199.9</v>
      </c>
      <c r="N106" s="59"/>
      <c r="O106" s="59"/>
    </row>
    <row r="107" spans="1:15" ht="29.25" customHeight="1">
      <c r="A107" s="89"/>
      <c r="B107" s="18" t="s">
        <v>173</v>
      </c>
      <c r="C107" s="72"/>
      <c r="D107" s="16" t="s">
        <v>3</v>
      </c>
      <c r="E107" s="16">
        <v>5366</v>
      </c>
      <c r="F107" s="16"/>
      <c r="G107" s="16"/>
      <c r="H107" s="16"/>
      <c r="I107" s="16"/>
      <c r="J107" s="16"/>
      <c r="K107" s="16"/>
      <c r="L107" s="16"/>
      <c r="M107" s="16">
        <f>SUM(E107:I107)</f>
        <v>5366</v>
      </c>
      <c r="N107" s="73"/>
      <c r="O107" s="73"/>
    </row>
    <row r="108" spans="1:15" s="17" customFormat="1" ht="74.25" customHeight="1">
      <c r="A108" s="87" t="s">
        <v>37</v>
      </c>
      <c r="B108" s="15" t="s">
        <v>36</v>
      </c>
      <c r="C108" s="70" t="s">
        <v>152</v>
      </c>
      <c r="D108" s="16" t="s">
        <v>96</v>
      </c>
      <c r="E108" s="5">
        <f>SUM(E109)</f>
        <v>0</v>
      </c>
      <c r="F108" s="5">
        <f t="shared" ref="F108:M108" si="33">SUM(F109)</f>
        <v>95223.3</v>
      </c>
      <c r="G108" s="5">
        <f t="shared" si="33"/>
        <v>0</v>
      </c>
      <c r="H108" s="5">
        <f t="shared" si="33"/>
        <v>0</v>
      </c>
      <c r="I108" s="5">
        <f t="shared" si="33"/>
        <v>0</v>
      </c>
      <c r="J108" s="5">
        <v>0</v>
      </c>
      <c r="K108" s="5">
        <v>0</v>
      </c>
      <c r="L108" s="5">
        <v>0</v>
      </c>
      <c r="M108" s="5">
        <f t="shared" si="33"/>
        <v>95223.3</v>
      </c>
      <c r="N108" s="58" t="s">
        <v>175</v>
      </c>
      <c r="O108" s="58" t="s">
        <v>176</v>
      </c>
    </row>
    <row r="109" spans="1:15" ht="29.25" customHeight="1">
      <c r="A109" s="89"/>
      <c r="B109" s="18" t="s">
        <v>100</v>
      </c>
      <c r="C109" s="72"/>
      <c r="D109" s="16" t="s">
        <v>2</v>
      </c>
      <c r="E109" s="16"/>
      <c r="F109" s="16">
        <v>95223.3</v>
      </c>
      <c r="G109" s="16"/>
      <c r="H109" s="16"/>
      <c r="I109" s="16"/>
      <c r="J109" s="16"/>
      <c r="K109" s="16"/>
      <c r="L109" s="16"/>
      <c r="M109" s="16">
        <f>SUM(E109:I109)</f>
        <v>95223.3</v>
      </c>
      <c r="N109" s="73"/>
      <c r="O109" s="73"/>
    </row>
    <row r="110" spans="1:15" s="17" customFormat="1" ht="54" customHeight="1">
      <c r="A110" s="87" t="s">
        <v>38</v>
      </c>
      <c r="B110" s="15" t="s">
        <v>39</v>
      </c>
      <c r="C110" s="19"/>
      <c r="D110" s="16" t="s">
        <v>96</v>
      </c>
      <c r="E110" s="5">
        <f>SUM(E111:E115)</f>
        <v>0</v>
      </c>
      <c r="F110" s="5">
        <f t="shared" ref="F110:M110" si="34">SUM(F111:F115)</f>
        <v>0</v>
      </c>
      <c r="G110" s="5">
        <f t="shared" si="34"/>
        <v>600</v>
      </c>
      <c r="H110" s="5">
        <f t="shared" si="34"/>
        <v>63653.5</v>
      </c>
      <c r="I110" s="5">
        <f t="shared" si="34"/>
        <v>13325.3</v>
      </c>
      <c r="J110" s="5">
        <v>0</v>
      </c>
      <c r="K110" s="5">
        <v>0</v>
      </c>
      <c r="L110" s="5">
        <v>0</v>
      </c>
      <c r="M110" s="5">
        <f t="shared" si="34"/>
        <v>77578.8</v>
      </c>
      <c r="N110" s="16"/>
      <c r="O110" s="58" t="s">
        <v>97</v>
      </c>
    </row>
    <row r="111" spans="1:15" ht="81.75" customHeight="1">
      <c r="A111" s="88"/>
      <c r="B111" s="18" t="s">
        <v>177</v>
      </c>
      <c r="C111" s="19" t="s">
        <v>118</v>
      </c>
      <c r="D111" s="16" t="s">
        <v>1</v>
      </c>
      <c r="E111" s="16"/>
      <c r="F111" s="16"/>
      <c r="G111" s="16">
        <v>600</v>
      </c>
      <c r="H111" s="16">
        <v>700.3</v>
      </c>
      <c r="I111" s="16"/>
      <c r="J111" s="16"/>
      <c r="K111" s="16"/>
      <c r="L111" s="16"/>
      <c r="M111" s="16">
        <f>SUM(E111:I111)</f>
        <v>1300.3</v>
      </c>
      <c r="N111" s="16" t="s">
        <v>192</v>
      </c>
      <c r="O111" s="59"/>
    </row>
    <row r="112" spans="1:15" ht="72.75" customHeight="1">
      <c r="A112" s="88"/>
      <c r="B112" s="18" t="s">
        <v>178</v>
      </c>
      <c r="C112" s="70" t="s">
        <v>143</v>
      </c>
      <c r="D112" s="16" t="s">
        <v>1</v>
      </c>
      <c r="E112" s="16"/>
      <c r="F112" s="16"/>
      <c r="G112" s="16"/>
      <c r="H112" s="16">
        <v>6696.9</v>
      </c>
      <c r="I112" s="16"/>
      <c r="J112" s="16"/>
      <c r="K112" s="16"/>
      <c r="L112" s="16"/>
      <c r="M112" s="16">
        <f>SUM(E112:I112)</f>
        <v>6696.9</v>
      </c>
      <c r="N112" s="58" t="s">
        <v>179</v>
      </c>
      <c r="O112" s="59"/>
    </row>
    <row r="113" spans="1:16" ht="31.5" customHeight="1">
      <c r="A113" s="88"/>
      <c r="B113" s="96" t="s">
        <v>119</v>
      </c>
      <c r="C113" s="71"/>
      <c r="D113" s="16" t="s">
        <v>2</v>
      </c>
      <c r="E113" s="16"/>
      <c r="F113" s="16"/>
      <c r="G113" s="16"/>
      <c r="H113" s="16">
        <v>42000</v>
      </c>
      <c r="I113" s="31"/>
      <c r="J113" s="31"/>
      <c r="K113" s="31"/>
      <c r="L113" s="31"/>
      <c r="M113" s="16">
        <f>SUM(E113:I113)</f>
        <v>42000</v>
      </c>
      <c r="N113" s="59"/>
      <c r="O113" s="59"/>
    </row>
    <row r="114" spans="1:16" ht="23.25" customHeight="1">
      <c r="A114" s="88"/>
      <c r="B114" s="97"/>
      <c r="C114" s="72"/>
      <c r="D114" s="16" t="s">
        <v>3</v>
      </c>
      <c r="E114" s="16"/>
      <c r="F114" s="16"/>
      <c r="G114" s="16"/>
      <c r="H114" s="16">
        <v>14256.3</v>
      </c>
      <c r="I114" s="31"/>
      <c r="J114" s="31"/>
      <c r="K114" s="31"/>
      <c r="L114" s="31"/>
      <c r="M114" s="16">
        <f>SUM(E114:I114)</f>
        <v>14256.3</v>
      </c>
      <c r="N114" s="73"/>
      <c r="O114" s="59"/>
    </row>
    <row r="115" spans="1:16" ht="75" customHeight="1">
      <c r="A115" s="89"/>
      <c r="B115" s="50" t="s">
        <v>140</v>
      </c>
      <c r="C115" s="19" t="s">
        <v>146</v>
      </c>
      <c r="D115" s="16" t="s">
        <v>1</v>
      </c>
      <c r="E115" s="16"/>
      <c r="F115" s="16"/>
      <c r="G115" s="16"/>
      <c r="H115" s="16"/>
      <c r="I115" s="31">
        <v>13325.3</v>
      </c>
      <c r="J115" s="31"/>
      <c r="K115" s="31"/>
      <c r="L115" s="31"/>
      <c r="M115" s="16">
        <f>SUM(E115:I115)</f>
        <v>13325.3</v>
      </c>
      <c r="N115" s="16" t="s">
        <v>192</v>
      </c>
      <c r="O115" s="73"/>
    </row>
    <row r="116" spans="1:16" ht="29.25" customHeight="1">
      <c r="A116" s="90"/>
      <c r="B116" s="90" t="s">
        <v>14</v>
      </c>
      <c r="C116" s="93"/>
      <c r="D116" s="26" t="s">
        <v>104</v>
      </c>
      <c r="E116" s="26">
        <f>E85+E86+E87+E88+E92+E95+E98+E102+E105+E108+E110</f>
        <v>76191.899999999994</v>
      </c>
      <c r="F116" s="26">
        <f t="shared" ref="F116:M116" si="35">F85+F86+F87+F88+F92+F95+F98+F102+F105+F108+F110</f>
        <v>117322.38099999999</v>
      </c>
      <c r="G116" s="26">
        <f t="shared" si="35"/>
        <v>1050</v>
      </c>
      <c r="H116" s="26">
        <f t="shared" si="35"/>
        <v>63653.5</v>
      </c>
      <c r="I116" s="26">
        <f t="shared" si="35"/>
        <v>13325.3</v>
      </c>
      <c r="J116" s="26">
        <v>0</v>
      </c>
      <c r="K116" s="26">
        <v>0</v>
      </c>
      <c r="L116" s="26">
        <v>0</v>
      </c>
      <c r="M116" s="26">
        <f t="shared" si="35"/>
        <v>271543.08100000001</v>
      </c>
      <c r="N116" s="90"/>
      <c r="O116" s="90"/>
      <c r="P116" s="32"/>
    </row>
    <row r="117" spans="1:16" ht="29.25" customHeight="1">
      <c r="A117" s="91"/>
      <c r="B117" s="91"/>
      <c r="C117" s="94"/>
      <c r="D117" s="26" t="s">
        <v>2</v>
      </c>
      <c r="E117" s="26">
        <f>E90+E109+E113</f>
        <v>0</v>
      </c>
      <c r="F117" s="26">
        <f t="shared" ref="F117:M117" si="36">F90+F109+F113</f>
        <v>113678.8</v>
      </c>
      <c r="G117" s="26">
        <f t="shared" si="36"/>
        <v>0</v>
      </c>
      <c r="H117" s="26">
        <f t="shared" si="36"/>
        <v>42000</v>
      </c>
      <c r="I117" s="26">
        <f t="shared" si="36"/>
        <v>0</v>
      </c>
      <c r="J117" s="26">
        <v>0</v>
      </c>
      <c r="K117" s="26">
        <v>0</v>
      </c>
      <c r="L117" s="26">
        <v>0</v>
      </c>
      <c r="M117" s="26">
        <f t="shared" si="36"/>
        <v>155678.79999999999</v>
      </c>
      <c r="N117" s="91"/>
      <c r="O117" s="91"/>
      <c r="P117" s="32"/>
    </row>
    <row r="118" spans="1:16" ht="29.25" customHeight="1">
      <c r="A118" s="91"/>
      <c r="B118" s="91"/>
      <c r="C118" s="94"/>
      <c r="D118" s="26" t="s">
        <v>3</v>
      </c>
      <c r="E118" s="26">
        <f>E94+E97+E101+E104+E107+E114</f>
        <v>50000</v>
      </c>
      <c r="F118" s="26">
        <f t="shared" ref="F118:M118" si="37">F94+F97+F101+F104+F107+F114</f>
        <v>0</v>
      </c>
      <c r="G118" s="26">
        <f t="shared" si="37"/>
        <v>0</v>
      </c>
      <c r="H118" s="26">
        <f t="shared" si="37"/>
        <v>14256.3</v>
      </c>
      <c r="I118" s="26">
        <f t="shared" si="37"/>
        <v>0</v>
      </c>
      <c r="J118" s="26">
        <v>0</v>
      </c>
      <c r="K118" s="26">
        <v>0</v>
      </c>
      <c r="L118" s="26">
        <v>0</v>
      </c>
      <c r="M118" s="26">
        <f t="shared" si="37"/>
        <v>64256.3</v>
      </c>
      <c r="N118" s="91"/>
      <c r="O118" s="91"/>
    </row>
    <row r="119" spans="1:16" ht="29.25" customHeight="1">
      <c r="A119" s="92"/>
      <c r="B119" s="92"/>
      <c r="C119" s="95"/>
      <c r="D119" s="26" t="s">
        <v>1</v>
      </c>
      <c r="E119" s="26">
        <f>E85+E86+E87+E89+E91+E93+E96+E99+E100+E103+E106+E111+E112+E115</f>
        <v>26191.9</v>
      </c>
      <c r="F119" s="26">
        <f t="shared" ref="F119:M119" si="38">F85+F86+F87+F89+F91+F93+F96+F99+F100+F103+F106+F111+F112+F115</f>
        <v>3643.5810000000001</v>
      </c>
      <c r="G119" s="26">
        <f t="shared" si="38"/>
        <v>1050</v>
      </c>
      <c r="H119" s="26">
        <f t="shared" si="38"/>
        <v>7397.2</v>
      </c>
      <c r="I119" s="26">
        <f t="shared" si="38"/>
        <v>13325.3</v>
      </c>
      <c r="J119" s="26">
        <v>0</v>
      </c>
      <c r="K119" s="26">
        <v>0</v>
      </c>
      <c r="L119" s="26">
        <v>0</v>
      </c>
      <c r="M119" s="26">
        <f t="shared" si="38"/>
        <v>51607.981</v>
      </c>
      <c r="N119" s="92"/>
      <c r="O119" s="92"/>
    </row>
    <row r="120" spans="1:16" ht="29.25" customHeight="1">
      <c r="A120" s="80" t="s">
        <v>218</v>
      </c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2"/>
    </row>
    <row r="121" spans="1:16" s="17" customFormat="1" ht="75" customHeight="1">
      <c r="A121" s="5" t="s">
        <v>40</v>
      </c>
      <c r="B121" s="15" t="s">
        <v>205</v>
      </c>
      <c r="C121" s="19" t="s">
        <v>156</v>
      </c>
      <c r="D121" s="16" t="s">
        <v>1</v>
      </c>
      <c r="E121" s="5">
        <v>13555.7</v>
      </c>
      <c r="F121" s="5"/>
      <c r="G121" s="5"/>
      <c r="H121" s="5"/>
      <c r="I121" s="5"/>
      <c r="J121" s="5"/>
      <c r="K121" s="5"/>
      <c r="L121" s="5"/>
      <c r="M121" s="5">
        <f t="shared" ref="M121:M122" si="39">SUM(E121:L121)</f>
        <v>13555.7</v>
      </c>
      <c r="N121" s="16" t="s">
        <v>180</v>
      </c>
      <c r="O121" s="16" t="s">
        <v>171</v>
      </c>
    </row>
    <row r="122" spans="1:16" s="17" customFormat="1" ht="66.75" customHeight="1">
      <c r="A122" s="5" t="s">
        <v>42</v>
      </c>
      <c r="B122" s="15" t="s">
        <v>41</v>
      </c>
      <c r="C122" s="19" t="s">
        <v>156</v>
      </c>
      <c r="D122" s="16" t="s">
        <v>1</v>
      </c>
      <c r="E122" s="5">
        <v>7452.4</v>
      </c>
      <c r="F122" s="5"/>
      <c r="G122" s="5"/>
      <c r="H122" s="5"/>
      <c r="I122" s="5"/>
      <c r="J122" s="5"/>
      <c r="K122" s="5"/>
      <c r="L122" s="5"/>
      <c r="M122" s="5">
        <f t="shared" si="39"/>
        <v>7452.4</v>
      </c>
      <c r="N122" s="16" t="s">
        <v>181</v>
      </c>
      <c r="O122" s="16" t="s">
        <v>182</v>
      </c>
    </row>
    <row r="123" spans="1:16" s="34" customFormat="1" ht="66.75" customHeight="1">
      <c r="A123" s="26" t="s">
        <v>222</v>
      </c>
      <c r="B123" s="33" t="s">
        <v>224</v>
      </c>
      <c r="C123" s="25" t="s">
        <v>223</v>
      </c>
      <c r="D123" s="22" t="s">
        <v>1</v>
      </c>
      <c r="E123" s="26"/>
      <c r="F123" s="26"/>
      <c r="G123" s="26"/>
      <c r="H123" s="26"/>
      <c r="I123" s="26">
        <v>100</v>
      </c>
      <c r="J123" s="26">
        <v>2387.8000000000002</v>
      </c>
      <c r="K123" s="26">
        <v>10700</v>
      </c>
      <c r="L123" s="26">
        <v>25662.2</v>
      </c>
      <c r="M123" s="5">
        <f>SUM(E123:L123)</f>
        <v>38850</v>
      </c>
      <c r="N123" s="22" t="s">
        <v>193</v>
      </c>
      <c r="O123" s="22" t="s">
        <v>225</v>
      </c>
    </row>
    <row r="124" spans="1:16" s="17" customFormat="1" ht="29.25" customHeight="1">
      <c r="A124" s="5"/>
      <c r="B124" s="15" t="s">
        <v>14</v>
      </c>
      <c r="C124" s="19"/>
      <c r="D124" s="5" t="s">
        <v>1</v>
      </c>
      <c r="E124" s="5">
        <f>SUM(E121:E123)</f>
        <v>21008.1</v>
      </c>
      <c r="F124" s="5">
        <f t="shared" ref="F124:L124" si="40">SUM(F121:F123)</f>
        <v>0</v>
      </c>
      <c r="G124" s="5">
        <f t="shared" si="40"/>
        <v>0</v>
      </c>
      <c r="H124" s="5">
        <f t="shared" si="40"/>
        <v>0</v>
      </c>
      <c r="I124" s="5">
        <f t="shared" si="40"/>
        <v>100</v>
      </c>
      <c r="J124" s="5">
        <f t="shared" si="40"/>
        <v>2387.8000000000002</v>
      </c>
      <c r="K124" s="5">
        <f t="shared" si="40"/>
        <v>10700</v>
      </c>
      <c r="L124" s="5">
        <f t="shared" si="40"/>
        <v>25662.2</v>
      </c>
      <c r="M124" s="5">
        <f>SUM(M121:M123)</f>
        <v>59858.1</v>
      </c>
      <c r="N124" s="5"/>
      <c r="O124" s="5"/>
    </row>
    <row r="125" spans="1:16" ht="29.25" customHeight="1">
      <c r="A125" s="80" t="s">
        <v>244</v>
      </c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2"/>
    </row>
    <row r="126" spans="1:16" s="17" customFormat="1" ht="74.25" customHeight="1">
      <c r="A126" s="5" t="s">
        <v>43</v>
      </c>
      <c r="B126" s="15" t="s">
        <v>44</v>
      </c>
      <c r="C126" s="19" t="s">
        <v>156</v>
      </c>
      <c r="D126" s="16" t="s">
        <v>1</v>
      </c>
      <c r="E126" s="5">
        <v>195</v>
      </c>
      <c r="F126" s="5"/>
      <c r="G126" s="5"/>
      <c r="H126" s="5"/>
      <c r="I126" s="5"/>
      <c r="J126" s="5"/>
      <c r="K126" s="5"/>
      <c r="L126" s="5"/>
      <c r="M126" s="5">
        <f>SUM(E126:L126)</f>
        <v>195</v>
      </c>
      <c r="N126" s="16" t="s">
        <v>183</v>
      </c>
      <c r="O126" s="16" t="s">
        <v>184</v>
      </c>
    </row>
    <row r="127" spans="1:16" s="17" customFormat="1" ht="89.25">
      <c r="A127" s="5" t="s">
        <v>248</v>
      </c>
      <c r="B127" s="15" t="s">
        <v>268</v>
      </c>
      <c r="C127" s="19" t="s">
        <v>228</v>
      </c>
      <c r="D127" s="16" t="s">
        <v>1</v>
      </c>
      <c r="E127" s="5"/>
      <c r="F127" s="5"/>
      <c r="G127" s="5"/>
      <c r="H127" s="5"/>
      <c r="I127" s="5"/>
      <c r="J127" s="5"/>
      <c r="K127" s="5">
        <v>70</v>
      </c>
      <c r="L127" s="5"/>
      <c r="M127" s="5">
        <f t="shared" ref="M127:M134" si="41">SUM(E127:L127)</f>
        <v>70</v>
      </c>
      <c r="N127" s="16" t="s">
        <v>270</v>
      </c>
      <c r="O127" s="16" t="s">
        <v>269</v>
      </c>
    </row>
    <row r="128" spans="1:16" s="17" customFormat="1" ht="82.5" customHeight="1">
      <c r="A128" s="5" t="s">
        <v>249</v>
      </c>
      <c r="B128" s="15" t="s">
        <v>257</v>
      </c>
      <c r="C128" s="19" t="s">
        <v>228</v>
      </c>
      <c r="D128" s="16" t="s">
        <v>1</v>
      </c>
      <c r="E128" s="5"/>
      <c r="F128" s="5"/>
      <c r="G128" s="5"/>
      <c r="H128" s="5"/>
      <c r="I128" s="5"/>
      <c r="J128" s="5"/>
      <c r="K128" s="5">
        <v>70</v>
      </c>
      <c r="L128" s="5"/>
      <c r="M128" s="5">
        <f t="shared" si="41"/>
        <v>70</v>
      </c>
      <c r="N128" s="16" t="s">
        <v>256</v>
      </c>
      <c r="O128" s="16" t="s">
        <v>269</v>
      </c>
    </row>
    <row r="129" spans="1:15" s="17" customFormat="1" ht="89.25">
      <c r="A129" s="19" t="s">
        <v>250</v>
      </c>
      <c r="B129" s="15" t="s">
        <v>254</v>
      </c>
      <c r="C129" s="19" t="s">
        <v>228</v>
      </c>
      <c r="D129" s="16" t="s">
        <v>1</v>
      </c>
      <c r="E129" s="5"/>
      <c r="F129" s="5"/>
      <c r="G129" s="5"/>
      <c r="H129" s="5"/>
      <c r="I129" s="5"/>
      <c r="J129" s="5"/>
      <c r="K129" s="5">
        <v>100</v>
      </c>
      <c r="L129" s="5"/>
      <c r="M129" s="5">
        <f t="shared" si="41"/>
        <v>100</v>
      </c>
      <c r="N129" s="16" t="s">
        <v>255</v>
      </c>
      <c r="O129" s="16" t="s">
        <v>271</v>
      </c>
    </row>
    <row r="130" spans="1:15" s="17" customFormat="1" ht="89.25">
      <c r="A130" s="19" t="s">
        <v>251</v>
      </c>
      <c r="B130" s="15" t="s">
        <v>257</v>
      </c>
      <c r="C130" s="19" t="s">
        <v>238</v>
      </c>
      <c r="D130" s="16" t="s">
        <v>1</v>
      </c>
      <c r="E130" s="5"/>
      <c r="F130" s="5"/>
      <c r="G130" s="5"/>
      <c r="H130" s="5"/>
      <c r="I130" s="5"/>
      <c r="J130" s="5"/>
      <c r="K130" s="5"/>
      <c r="L130" s="5">
        <v>70</v>
      </c>
      <c r="M130" s="5">
        <f t="shared" si="41"/>
        <v>70</v>
      </c>
      <c r="N130" s="16" t="s">
        <v>256</v>
      </c>
      <c r="O130" s="16" t="s">
        <v>269</v>
      </c>
    </row>
    <row r="131" spans="1:15" s="17" customFormat="1" ht="84" customHeight="1">
      <c r="A131" s="19" t="s">
        <v>252</v>
      </c>
      <c r="B131" s="15" t="s">
        <v>259</v>
      </c>
      <c r="C131" s="19" t="s">
        <v>238</v>
      </c>
      <c r="D131" s="16" t="s">
        <v>1</v>
      </c>
      <c r="E131" s="5"/>
      <c r="F131" s="5"/>
      <c r="G131" s="5"/>
      <c r="H131" s="5"/>
      <c r="I131" s="5"/>
      <c r="J131" s="5"/>
      <c r="K131" s="5"/>
      <c r="L131" s="5">
        <v>140</v>
      </c>
      <c r="M131" s="5">
        <f t="shared" si="41"/>
        <v>140</v>
      </c>
      <c r="N131" s="16" t="s">
        <v>260</v>
      </c>
      <c r="O131" s="16" t="s">
        <v>273</v>
      </c>
    </row>
    <row r="132" spans="1:15" s="17" customFormat="1" ht="83.25" customHeight="1">
      <c r="A132" s="19" t="s">
        <v>253</v>
      </c>
      <c r="B132" s="15" t="s">
        <v>274</v>
      </c>
      <c r="C132" s="19" t="s">
        <v>238</v>
      </c>
      <c r="D132" s="16" t="s">
        <v>1</v>
      </c>
      <c r="E132" s="5"/>
      <c r="F132" s="5"/>
      <c r="G132" s="5"/>
      <c r="H132" s="5"/>
      <c r="I132" s="5"/>
      <c r="J132" s="5"/>
      <c r="K132" s="5"/>
      <c r="L132" s="5">
        <v>210</v>
      </c>
      <c r="M132" s="5">
        <f t="shared" si="41"/>
        <v>210</v>
      </c>
      <c r="N132" s="16" t="s">
        <v>258</v>
      </c>
      <c r="O132" s="16" t="s">
        <v>275</v>
      </c>
    </row>
    <row r="133" spans="1:15" s="17" customFormat="1" ht="84" customHeight="1">
      <c r="A133" s="19" t="s">
        <v>276</v>
      </c>
      <c r="B133" s="15" t="s">
        <v>278</v>
      </c>
      <c r="C133" s="19" t="s">
        <v>238</v>
      </c>
      <c r="D133" s="16" t="s">
        <v>1</v>
      </c>
      <c r="E133" s="5"/>
      <c r="F133" s="5"/>
      <c r="G133" s="5"/>
      <c r="H133" s="5"/>
      <c r="I133" s="5"/>
      <c r="J133" s="5"/>
      <c r="K133" s="5"/>
      <c r="L133" s="5">
        <v>70</v>
      </c>
      <c r="M133" s="5">
        <f t="shared" si="41"/>
        <v>70</v>
      </c>
      <c r="N133" s="16" t="s">
        <v>279</v>
      </c>
      <c r="O133" s="16" t="s">
        <v>272</v>
      </c>
    </row>
    <row r="134" spans="1:15" s="17" customFormat="1" ht="81" customHeight="1">
      <c r="A134" s="19" t="s">
        <v>277</v>
      </c>
      <c r="B134" s="15" t="s">
        <v>280</v>
      </c>
      <c r="C134" s="19" t="s">
        <v>238</v>
      </c>
      <c r="D134" s="16" t="s">
        <v>1</v>
      </c>
      <c r="E134" s="5"/>
      <c r="F134" s="5"/>
      <c r="G134" s="5"/>
      <c r="H134" s="5"/>
      <c r="I134" s="5"/>
      <c r="J134" s="5"/>
      <c r="K134" s="5"/>
      <c r="L134" s="5">
        <v>70</v>
      </c>
      <c r="M134" s="5">
        <f t="shared" si="41"/>
        <v>70</v>
      </c>
      <c r="N134" s="16" t="s">
        <v>261</v>
      </c>
      <c r="O134" s="16" t="s">
        <v>272</v>
      </c>
    </row>
    <row r="135" spans="1:15" s="17" customFormat="1" ht="29.25" customHeight="1">
      <c r="A135" s="5"/>
      <c r="B135" s="15" t="s">
        <v>14</v>
      </c>
      <c r="C135" s="19"/>
      <c r="D135" s="5" t="s">
        <v>1</v>
      </c>
      <c r="E135" s="5">
        <f>SUM(E126:E134)</f>
        <v>195</v>
      </c>
      <c r="F135" s="5">
        <f t="shared" ref="F135:L135" si="42">SUM(F126:F134)</f>
        <v>0</v>
      </c>
      <c r="G135" s="5">
        <f t="shared" si="42"/>
        <v>0</v>
      </c>
      <c r="H135" s="5">
        <f t="shared" si="42"/>
        <v>0</v>
      </c>
      <c r="I135" s="5">
        <f t="shared" si="42"/>
        <v>0</v>
      </c>
      <c r="J135" s="5">
        <f t="shared" si="42"/>
        <v>0</v>
      </c>
      <c r="K135" s="5">
        <f t="shared" si="42"/>
        <v>240</v>
      </c>
      <c r="L135" s="5">
        <f t="shared" si="42"/>
        <v>560</v>
      </c>
      <c r="M135" s="5">
        <f>SUM(M126:M134)</f>
        <v>995</v>
      </c>
      <c r="N135" s="5"/>
      <c r="O135" s="5"/>
    </row>
    <row r="136" spans="1:15" ht="29.25" customHeight="1">
      <c r="A136" s="80" t="s">
        <v>245</v>
      </c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2"/>
    </row>
    <row r="137" spans="1:15" ht="62.25" customHeight="1">
      <c r="A137" s="5" t="s">
        <v>45</v>
      </c>
      <c r="B137" s="15" t="s">
        <v>46</v>
      </c>
      <c r="C137" s="19" t="s">
        <v>143</v>
      </c>
      <c r="D137" s="16" t="s">
        <v>1</v>
      </c>
      <c r="E137" s="5"/>
      <c r="F137" s="5"/>
      <c r="G137" s="5"/>
      <c r="H137" s="5"/>
      <c r="I137" s="5"/>
      <c r="J137" s="5"/>
      <c r="K137" s="5"/>
      <c r="L137" s="5"/>
      <c r="M137" s="5">
        <f>SUM(E137:I137)</f>
        <v>0</v>
      </c>
      <c r="N137" s="16" t="s">
        <v>207</v>
      </c>
      <c r="O137" s="16" t="s">
        <v>208</v>
      </c>
    </row>
    <row r="138" spans="1:15" s="17" customFormat="1" ht="29.25" customHeight="1">
      <c r="A138" s="5"/>
      <c r="B138" s="15" t="s">
        <v>14</v>
      </c>
      <c r="C138" s="19"/>
      <c r="D138" s="5" t="s">
        <v>1</v>
      </c>
      <c r="E138" s="5">
        <f>SUM(E137)</f>
        <v>0</v>
      </c>
      <c r="F138" s="5">
        <f t="shared" ref="F138:M138" si="43">SUM(F137)</f>
        <v>0</v>
      </c>
      <c r="G138" s="5">
        <f t="shared" si="43"/>
        <v>0</v>
      </c>
      <c r="H138" s="5">
        <f t="shared" si="43"/>
        <v>0</v>
      </c>
      <c r="I138" s="5">
        <f t="shared" si="43"/>
        <v>0</v>
      </c>
      <c r="J138" s="5">
        <v>0</v>
      </c>
      <c r="K138" s="5">
        <v>0</v>
      </c>
      <c r="L138" s="5">
        <v>0</v>
      </c>
      <c r="M138" s="5">
        <f t="shared" si="43"/>
        <v>0</v>
      </c>
      <c r="N138" s="5"/>
      <c r="O138" s="5"/>
    </row>
    <row r="139" spans="1:15" ht="29.25" customHeight="1">
      <c r="A139" s="80" t="s">
        <v>246</v>
      </c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2"/>
    </row>
    <row r="140" spans="1:15" s="17" customFormat="1" ht="57.75" customHeight="1">
      <c r="A140" s="87" t="s">
        <v>47</v>
      </c>
      <c r="B140" s="15" t="s">
        <v>206</v>
      </c>
      <c r="C140" s="70" t="s">
        <v>152</v>
      </c>
      <c r="D140" s="5" t="s">
        <v>96</v>
      </c>
      <c r="E140" s="5">
        <f>SUM(E141:E143)</f>
        <v>0</v>
      </c>
      <c r="F140" s="5">
        <f t="shared" ref="F140:M140" si="44">SUM(F141:F143)</f>
        <v>18982.148000000001</v>
      </c>
      <c r="G140" s="5">
        <f t="shared" si="44"/>
        <v>0</v>
      </c>
      <c r="H140" s="5">
        <f t="shared" si="44"/>
        <v>0</v>
      </c>
      <c r="I140" s="5">
        <f t="shared" si="44"/>
        <v>0</v>
      </c>
      <c r="J140" s="5">
        <v>0</v>
      </c>
      <c r="K140" s="5">
        <v>0</v>
      </c>
      <c r="L140" s="5">
        <v>0</v>
      </c>
      <c r="M140" s="5">
        <f>SUM(M141:M143)</f>
        <v>18982.148000000001</v>
      </c>
      <c r="N140" s="58" t="s">
        <v>185</v>
      </c>
      <c r="O140" s="58" t="s">
        <v>171</v>
      </c>
    </row>
    <row r="141" spans="1:15" s="17" customFormat="1" ht="31.5" customHeight="1">
      <c r="A141" s="88"/>
      <c r="B141" s="18" t="s">
        <v>100</v>
      </c>
      <c r="C141" s="71"/>
      <c r="D141" s="16" t="s">
        <v>2</v>
      </c>
      <c r="E141" s="16"/>
      <c r="F141" s="16">
        <v>18049.18</v>
      </c>
      <c r="G141" s="16"/>
      <c r="H141" s="16"/>
      <c r="I141" s="16"/>
      <c r="J141" s="16"/>
      <c r="K141" s="16"/>
      <c r="L141" s="16"/>
      <c r="M141" s="16">
        <f>SUM(E141:I141)</f>
        <v>18049.18</v>
      </c>
      <c r="N141" s="59"/>
      <c r="O141" s="59"/>
    </row>
    <row r="142" spans="1:15" ht="29.25" customHeight="1">
      <c r="A142" s="88"/>
      <c r="B142" s="18" t="s">
        <v>101</v>
      </c>
      <c r="C142" s="71"/>
      <c r="D142" s="16" t="s">
        <v>2</v>
      </c>
      <c r="E142" s="16"/>
      <c r="F142" s="16">
        <v>150</v>
      </c>
      <c r="G142" s="16"/>
      <c r="H142" s="16"/>
      <c r="I142" s="16"/>
      <c r="J142" s="16"/>
      <c r="K142" s="16"/>
      <c r="L142" s="16"/>
      <c r="M142" s="16">
        <f>SUM(E142:I142)</f>
        <v>150</v>
      </c>
      <c r="N142" s="59"/>
      <c r="O142" s="59"/>
    </row>
    <row r="143" spans="1:15" ht="51" customHeight="1">
      <c r="A143" s="89"/>
      <c r="B143" s="18" t="s">
        <v>108</v>
      </c>
      <c r="C143" s="72"/>
      <c r="D143" s="16" t="s">
        <v>1</v>
      </c>
      <c r="E143" s="16"/>
      <c r="F143" s="16">
        <v>782.96799999999996</v>
      </c>
      <c r="G143" s="16"/>
      <c r="H143" s="16"/>
      <c r="I143" s="16"/>
      <c r="J143" s="16"/>
      <c r="K143" s="16"/>
      <c r="L143" s="16"/>
      <c r="M143" s="16">
        <f>SUM(E143:I143)</f>
        <v>782.96799999999996</v>
      </c>
      <c r="N143" s="73"/>
      <c r="O143" s="73"/>
    </row>
    <row r="144" spans="1:15" s="17" customFormat="1" ht="59.25" customHeight="1">
      <c r="A144" s="87" t="s">
        <v>48</v>
      </c>
      <c r="B144" s="15" t="s">
        <v>49</v>
      </c>
      <c r="C144" s="70" t="s">
        <v>95</v>
      </c>
      <c r="D144" s="16" t="s">
        <v>96</v>
      </c>
      <c r="E144" s="5">
        <f>SUM(E145:E146)</f>
        <v>0</v>
      </c>
      <c r="F144" s="5">
        <f t="shared" ref="F144:M144" si="45">SUM(F145:F146)</f>
        <v>16117.3</v>
      </c>
      <c r="G144" s="5">
        <f t="shared" si="45"/>
        <v>54.1</v>
      </c>
      <c r="H144" s="5">
        <f t="shared" si="45"/>
        <v>0</v>
      </c>
      <c r="I144" s="5">
        <f t="shared" si="45"/>
        <v>0</v>
      </c>
      <c r="J144" s="5">
        <v>0</v>
      </c>
      <c r="K144" s="5">
        <v>0</v>
      </c>
      <c r="L144" s="5">
        <v>0</v>
      </c>
      <c r="M144" s="5">
        <f t="shared" si="45"/>
        <v>16171.4</v>
      </c>
      <c r="N144" s="58" t="s">
        <v>186</v>
      </c>
      <c r="O144" s="58" t="s">
        <v>107</v>
      </c>
    </row>
    <row r="145" spans="1:15" ht="29.25" customHeight="1">
      <c r="A145" s="88"/>
      <c r="B145" s="18" t="s">
        <v>100</v>
      </c>
      <c r="C145" s="71"/>
      <c r="D145" s="16" t="s">
        <v>2</v>
      </c>
      <c r="E145" s="16"/>
      <c r="F145" s="16">
        <v>15337.3</v>
      </c>
      <c r="G145" s="16"/>
      <c r="H145" s="16"/>
      <c r="I145" s="16"/>
      <c r="J145" s="16"/>
      <c r="K145" s="16"/>
      <c r="L145" s="16"/>
      <c r="M145" s="16">
        <f t="shared" ref="M145:M150" si="46">SUM(E145:I145)</f>
        <v>15337.3</v>
      </c>
      <c r="N145" s="59"/>
      <c r="O145" s="59"/>
    </row>
    <row r="146" spans="1:15" ht="57" customHeight="1">
      <c r="A146" s="89"/>
      <c r="B146" s="18" t="s">
        <v>108</v>
      </c>
      <c r="C146" s="72"/>
      <c r="D146" s="16" t="s">
        <v>1</v>
      </c>
      <c r="E146" s="16"/>
      <c r="F146" s="16">
        <v>780</v>
      </c>
      <c r="G146" s="16">
        <v>54.1</v>
      </c>
      <c r="H146" s="16"/>
      <c r="I146" s="16"/>
      <c r="J146" s="16"/>
      <c r="K146" s="16"/>
      <c r="L146" s="16"/>
      <c r="M146" s="16">
        <f t="shared" si="46"/>
        <v>834.1</v>
      </c>
      <c r="N146" s="73"/>
      <c r="O146" s="73"/>
    </row>
    <row r="147" spans="1:15" s="17" customFormat="1" ht="65.25" customHeight="1">
      <c r="A147" s="87" t="s">
        <v>50</v>
      </c>
      <c r="B147" s="15" t="s">
        <v>51</v>
      </c>
      <c r="C147" s="70" t="s">
        <v>152</v>
      </c>
      <c r="D147" s="5" t="s">
        <v>96</v>
      </c>
      <c r="E147" s="5">
        <f t="shared" ref="E147:I147" si="47">SUM(E148:E150)</f>
        <v>0</v>
      </c>
      <c r="F147" s="5">
        <f t="shared" si="47"/>
        <v>18885.808000000001</v>
      </c>
      <c r="G147" s="5">
        <f t="shared" si="47"/>
        <v>0</v>
      </c>
      <c r="H147" s="5">
        <f t="shared" si="47"/>
        <v>0</v>
      </c>
      <c r="I147" s="5">
        <f t="shared" si="47"/>
        <v>0</v>
      </c>
      <c r="J147" s="5">
        <v>0</v>
      </c>
      <c r="K147" s="5">
        <v>0</v>
      </c>
      <c r="L147" s="5">
        <v>0</v>
      </c>
      <c r="M147" s="5">
        <f t="shared" si="46"/>
        <v>18885.808000000001</v>
      </c>
      <c r="N147" s="58" t="s">
        <v>188</v>
      </c>
      <c r="O147" s="58" t="s">
        <v>171</v>
      </c>
    </row>
    <row r="148" spans="1:15" s="17" customFormat="1" ht="34.5" customHeight="1">
      <c r="A148" s="88"/>
      <c r="B148" s="18" t="s">
        <v>187</v>
      </c>
      <c r="C148" s="71"/>
      <c r="D148" s="16" t="s">
        <v>2</v>
      </c>
      <c r="E148" s="16"/>
      <c r="F148" s="16">
        <v>17643.47</v>
      </c>
      <c r="G148" s="16"/>
      <c r="H148" s="16"/>
      <c r="I148" s="16"/>
      <c r="J148" s="16"/>
      <c r="K148" s="16"/>
      <c r="L148" s="16"/>
      <c r="M148" s="16">
        <f t="shared" si="46"/>
        <v>17643.47</v>
      </c>
      <c r="N148" s="59"/>
      <c r="O148" s="59"/>
    </row>
    <row r="149" spans="1:15" ht="29.25" customHeight="1">
      <c r="A149" s="88"/>
      <c r="B149" s="18" t="s">
        <v>101</v>
      </c>
      <c r="C149" s="71"/>
      <c r="D149" s="16" t="s">
        <v>2</v>
      </c>
      <c r="E149" s="16"/>
      <c r="F149" s="16">
        <v>150</v>
      </c>
      <c r="G149" s="16"/>
      <c r="H149" s="16"/>
      <c r="I149" s="16"/>
      <c r="J149" s="16"/>
      <c r="K149" s="16"/>
      <c r="L149" s="16"/>
      <c r="M149" s="16">
        <f t="shared" si="46"/>
        <v>150</v>
      </c>
      <c r="N149" s="59"/>
      <c r="O149" s="59"/>
    </row>
    <row r="150" spans="1:15" ht="56.25" customHeight="1">
      <c r="A150" s="89"/>
      <c r="B150" s="18" t="s">
        <v>108</v>
      </c>
      <c r="C150" s="72"/>
      <c r="D150" s="16" t="s">
        <v>1</v>
      </c>
      <c r="E150" s="16"/>
      <c r="F150" s="16">
        <v>1092.338</v>
      </c>
      <c r="G150" s="16"/>
      <c r="H150" s="16"/>
      <c r="I150" s="16"/>
      <c r="J150" s="16"/>
      <c r="K150" s="16"/>
      <c r="L150" s="16"/>
      <c r="M150" s="16">
        <f t="shared" si="46"/>
        <v>1092.338</v>
      </c>
      <c r="N150" s="73"/>
      <c r="O150" s="73"/>
    </row>
    <row r="151" spans="1:15" s="17" customFormat="1" ht="54" customHeight="1">
      <c r="A151" s="87" t="s">
        <v>52</v>
      </c>
      <c r="B151" s="15" t="s">
        <v>53</v>
      </c>
      <c r="C151" s="70" t="s">
        <v>152</v>
      </c>
      <c r="D151" s="5" t="s">
        <v>96</v>
      </c>
      <c r="E151" s="5">
        <f>SUM(E152:E154)</f>
        <v>0</v>
      </c>
      <c r="F151" s="5">
        <f t="shared" ref="F151:M151" si="48">SUM(F152:F154)</f>
        <v>18282.575000000001</v>
      </c>
      <c r="G151" s="5">
        <f t="shared" si="48"/>
        <v>0</v>
      </c>
      <c r="H151" s="5">
        <f t="shared" si="48"/>
        <v>0</v>
      </c>
      <c r="I151" s="5">
        <f t="shared" si="48"/>
        <v>0</v>
      </c>
      <c r="J151" s="5">
        <v>0</v>
      </c>
      <c r="K151" s="5">
        <v>0</v>
      </c>
      <c r="L151" s="5">
        <v>0</v>
      </c>
      <c r="M151" s="5">
        <f t="shared" si="48"/>
        <v>18282.575000000001</v>
      </c>
      <c r="N151" s="58" t="s">
        <v>189</v>
      </c>
      <c r="O151" s="58" t="s">
        <v>111</v>
      </c>
    </row>
    <row r="152" spans="1:15" s="17" customFormat="1" ht="42" customHeight="1">
      <c r="A152" s="88"/>
      <c r="B152" s="18" t="s">
        <v>100</v>
      </c>
      <c r="C152" s="71"/>
      <c r="D152" s="16" t="s">
        <v>2</v>
      </c>
      <c r="E152" s="16"/>
      <c r="F152" s="16">
        <v>17500</v>
      </c>
      <c r="G152" s="16"/>
      <c r="H152" s="16"/>
      <c r="I152" s="16"/>
      <c r="J152" s="16"/>
      <c r="K152" s="16"/>
      <c r="L152" s="16"/>
      <c r="M152" s="16">
        <f>SUM(E152:I152)</f>
        <v>17500</v>
      </c>
      <c r="N152" s="59"/>
      <c r="O152" s="59"/>
    </row>
    <row r="153" spans="1:15" ht="29.25" customHeight="1">
      <c r="A153" s="88"/>
      <c r="B153" s="18" t="s">
        <v>101</v>
      </c>
      <c r="C153" s="71"/>
      <c r="D153" s="16" t="s">
        <v>2</v>
      </c>
      <c r="E153" s="16"/>
      <c r="F153" s="16">
        <v>170</v>
      </c>
      <c r="G153" s="16"/>
      <c r="H153" s="16"/>
      <c r="I153" s="16"/>
      <c r="J153" s="16"/>
      <c r="K153" s="16"/>
      <c r="L153" s="16"/>
      <c r="M153" s="16">
        <f>SUM(E153:I153)</f>
        <v>170</v>
      </c>
      <c r="N153" s="59"/>
      <c r="O153" s="59"/>
    </row>
    <row r="154" spans="1:15" ht="60" customHeight="1">
      <c r="A154" s="89"/>
      <c r="B154" s="18" t="s">
        <v>108</v>
      </c>
      <c r="C154" s="72"/>
      <c r="D154" s="16" t="s">
        <v>1</v>
      </c>
      <c r="E154" s="16"/>
      <c r="F154" s="16">
        <v>612.57500000000005</v>
      </c>
      <c r="G154" s="16"/>
      <c r="H154" s="16"/>
      <c r="I154" s="16"/>
      <c r="J154" s="16"/>
      <c r="K154" s="16"/>
      <c r="L154" s="16"/>
      <c r="M154" s="16">
        <f>SUM(E154:I154)</f>
        <v>612.57500000000005</v>
      </c>
      <c r="N154" s="73"/>
      <c r="O154" s="73"/>
    </row>
    <row r="155" spans="1:15" s="17" customFormat="1" ht="54" customHeight="1">
      <c r="A155" s="87" t="s">
        <v>54</v>
      </c>
      <c r="B155" s="15" t="s">
        <v>55</v>
      </c>
      <c r="C155" s="70" t="s">
        <v>147</v>
      </c>
      <c r="D155" s="5" t="s">
        <v>96</v>
      </c>
      <c r="E155" s="5">
        <f t="shared" ref="E155:H155" si="49">SUM(E156:E163)</f>
        <v>0</v>
      </c>
      <c r="F155" s="5">
        <f t="shared" si="49"/>
        <v>0</v>
      </c>
      <c r="G155" s="5">
        <f t="shared" si="49"/>
        <v>19957.539999999997</v>
      </c>
      <c r="H155" s="5">
        <f t="shared" si="49"/>
        <v>1070.1300000000001</v>
      </c>
      <c r="I155" s="5">
        <f>SUM(I156:I164)</f>
        <v>1716.9</v>
      </c>
      <c r="J155" s="5">
        <v>0</v>
      </c>
      <c r="K155" s="5">
        <v>0</v>
      </c>
      <c r="L155" s="5">
        <v>0</v>
      </c>
      <c r="M155" s="5">
        <f>SUM(M156:M164)</f>
        <v>22744.57</v>
      </c>
      <c r="N155" s="16"/>
      <c r="O155" s="58" t="s">
        <v>109</v>
      </c>
    </row>
    <row r="156" spans="1:15" s="17" customFormat="1" ht="64.5" customHeight="1">
      <c r="A156" s="88"/>
      <c r="B156" s="21" t="s">
        <v>103</v>
      </c>
      <c r="C156" s="71"/>
      <c r="D156" s="60" t="s">
        <v>2</v>
      </c>
      <c r="E156" s="60"/>
      <c r="F156" s="60"/>
      <c r="G156" s="60">
        <v>12817</v>
      </c>
      <c r="H156" s="60"/>
      <c r="I156" s="60"/>
      <c r="J156" s="45"/>
      <c r="K156" s="45"/>
      <c r="L156" s="45"/>
      <c r="M156" s="60">
        <f t="shared" ref="M156:M163" si="50">SUM(E156:I156)</f>
        <v>12817</v>
      </c>
      <c r="N156" s="22" t="s">
        <v>192</v>
      </c>
      <c r="O156" s="59"/>
    </row>
    <row r="157" spans="1:15" s="17" customFormat="1" ht="49.5" customHeight="1">
      <c r="A157" s="88"/>
      <c r="B157" s="21" t="s">
        <v>101</v>
      </c>
      <c r="C157" s="71"/>
      <c r="D157" s="61"/>
      <c r="E157" s="61"/>
      <c r="F157" s="61"/>
      <c r="G157" s="61"/>
      <c r="H157" s="61"/>
      <c r="I157" s="61"/>
      <c r="J157" s="46"/>
      <c r="K157" s="46"/>
      <c r="L157" s="46"/>
      <c r="M157" s="61">
        <f t="shared" si="50"/>
        <v>0</v>
      </c>
      <c r="N157" s="22" t="s">
        <v>142</v>
      </c>
      <c r="O157" s="59"/>
    </row>
    <row r="158" spans="1:15" s="17" customFormat="1" ht="69" customHeight="1">
      <c r="A158" s="88"/>
      <c r="B158" s="21" t="s">
        <v>103</v>
      </c>
      <c r="C158" s="71"/>
      <c r="D158" s="60" t="s">
        <v>3</v>
      </c>
      <c r="E158" s="60"/>
      <c r="F158" s="60"/>
      <c r="G158" s="60">
        <v>6499</v>
      </c>
      <c r="H158" s="60"/>
      <c r="I158" s="60"/>
      <c r="J158" s="45"/>
      <c r="K158" s="45"/>
      <c r="L158" s="45"/>
      <c r="M158" s="60">
        <f t="shared" si="50"/>
        <v>6499</v>
      </c>
      <c r="N158" s="22" t="s">
        <v>192</v>
      </c>
      <c r="O158" s="59"/>
    </row>
    <row r="159" spans="1:15" s="17" customFormat="1" ht="60" customHeight="1">
      <c r="A159" s="88"/>
      <c r="B159" s="21" t="s">
        <v>101</v>
      </c>
      <c r="C159" s="71"/>
      <c r="D159" s="61"/>
      <c r="E159" s="61"/>
      <c r="F159" s="61"/>
      <c r="G159" s="61"/>
      <c r="H159" s="61"/>
      <c r="I159" s="61"/>
      <c r="J159" s="46"/>
      <c r="K159" s="46"/>
      <c r="L159" s="46"/>
      <c r="M159" s="61">
        <f t="shared" si="50"/>
        <v>0</v>
      </c>
      <c r="N159" s="22" t="s">
        <v>142</v>
      </c>
      <c r="O159" s="59"/>
    </row>
    <row r="160" spans="1:15" s="17" customFormat="1" ht="66" customHeight="1">
      <c r="A160" s="88"/>
      <c r="B160" s="21" t="s">
        <v>103</v>
      </c>
      <c r="C160" s="71"/>
      <c r="D160" s="58" t="s">
        <v>1</v>
      </c>
      <c r="E160" s="5"/>
      <c r="F160" s="5"/>
      <c r="G160" s="16">
        <v>133.84</v>
      </c>
      <c r="H160" s="5"/>
      <c r="I160" s="5"/>
      <c r="J160" s="5"/>
      <c r="K160" s="5"/>
      <c r="L160" s="5"/>
      <c r="M160" s="16">
        <f t="shared" si="50"/>
        <v>133.84</v>
      </c>
      <c r="N160" s="22" t="s">
        <v>192</v>
      </c>
      <c r="O160" s="59"/>
    </row>
    <row r="161" spans="1:15" s="17" customFormat="1" ht="64.5" customHeight="1">
      <c r="A161" s="88"/>
      <c r="B161" s="18" t="s">
        <v>110</v>
      </c>
      <c r="C161" s="71"/>
      <c r="D161" s="59"/>
      <c r="E161" s="16"/>
      <c r="F161" s="16"/>
      <c r="G161" s="16">
        <v>23.6</v>
      </c>
      <c r="H161" s="16"/>
      <c r="I161" s="16"/>
      <c r="J161" s="16"/>
      <c r="K161" s="16"/>
      <c r="L161" s="16"/>
      <c r="M161" s="16">
        <f t="shared" si="50"/>
        <v>23.6</v>
      </c>
      <c r="N161" s="22" t="s">
        <v>192</v>
      </c>
      <c r="O161" s="59"/>
    </row>
    <row r="162" spans="1:15" s="17" customFormat="1" ht="70.5" customHeight="1">
      <c r="A162" s="88"/>
      <c r="B162" s="18" t="s">
        <v>190</v>
      </c>
      <c r="C162" s="72"/>
      <c r="D162" s="73"/>
      <c r="E162" s="16"/>
      <c r="F162" s="16"/>
      <c r="G162" s="16">
        <v>484.1</v>
      </c>
      <c r="H162" s="16"/>
      <c r="I162" s="16"/>
      <c r="J162" s="16"/>
      <c r="K162" s="16"/>
      <c r="L162" s="16"/>
      <c r="M162" s="16">
        <f t="shared" si="50"/>
        <v>484.1</v>
      </c>
      <c r="N162" s="22" t="s">
        <v>192</v>
      </c>
      <c r="O162" s="59"/>
    </row>
    <row r="163" spans="1:15" s="17" customFormat="1" ht="68.25" customHeight="1">
      <c r="A163" s="88"/>
      <c r="B163" s="18" t="s">
        <v>191</v>
      </c>
      <c r="C163" s="24" t="s">
        <v>143</v>
      </c>
      <c r="D163" s="16" t="s">
        <v>1</v>
      </c>
      <c r="E163" s="16"/>
      <c r="F163" s="16"/>
      <c r="G163" s="16"/>
      <c r="H163" s="16">
        <v>1070.1300000000001</v>
      </c>
      <c r="I163" s="16"/>
      <c r="J163" s="16"/>
      <c r="K163" s="16"/>
      <c r="L163" s="16"/>
      <c r="M163" s="16">
        <f t="shared" si="50"/>
        <v>1070.1300000000001</v>
      </c>
      <c r="N163" s="22" t="s">
        <v>192</v>
      </c>
      <c r="O163" s="59"/>
    </row>
    <row r="164" spans="1:15" s="34" customFormat="1" ht="68.25" customHeight="1">
      <c r="A164" s="89"/>
      <c r="B164" s="21" t="s">
        <v>103</v>
      </c>
      <c r="C164" s="35" t="s">
        <v>146</v>
      </c>
      <c r="D164" s="22" t="s">
        <v>1</v>
      </c>
      <c r="E164" s="22"/>
      <c r="F164" s="22"/>
      <c r="G164" s="22"/>
      <c r="H164" s="22"/>
      <c r="I164" s="22">
        <v>1716.9</v>
      </c>
      <c r="J164" s="22"/>
      <c r="K164" s="22"/>
      <c r="L164" s="22"/>
      <c r="M164" s="22">
        <v>1716.9</v>
      </c>
      <c r="N164" s="22" t="s">
        <v>193</v>
      </c>
      <c r="O164" s="73"/>
    </row>
    <row r="165" spans="1:15" s="17" customFormat="1" ht="62.25" customHeight="1">
      <c r="A165" s="87" t="s">
        <v>56</v>
      </c>
      <c r="B165" s="15" t="s">
        <v>57</v>
      </c>
      <c r="C165" s="70" t="s">
        <v>147</v>
      </c>
      <c r="D165" s="5" t="s">
        <v>96</v>
      </c>
      <c r="E165" s="5">
        <f t="shared" ref="E165:H165" si="51">SUM(E166:E171)</f>
        <v>0</v>
      </c>
      <c r="F165" s="5">
        <f t="shared" si="51"/>
        <v>0</v>
      </c>
      <c r="G165" s="5">
        <f t="shared" si="51"/>
        <v>18763.599999999999</v>
      </c>
      <c r="H165" s="5">
        <f t="shared" si="51"/>
        <v>1266.05</v>
      </c>
      <c r="I165" s="5">
        <f>SUM(I166:I172)</f>
        <v>968.5</v>
      </c>
      <c r="J165" s="5">
        <v>0</v>
      </c>
      <c r="K165" s="5">
        <v>0</v>
      </c>
      <c r="L165" s="5">
        <v>0</v>
      </c>
      <c r="M165" s="5">
        <f>SUM(M166:M172)</f>
        <v>20998.149999999998</v>
      </c>
      <c r="N165" s="5"/>
      <c r="O165" s="58" t="s">
        <v>109</v>
      </c>
    </row>
    <row r="166" spans="1:15" s="17" customFormat="1" ht="54" customHeight="1">
      <c r="A166" s="88"/>
      <c r="B166" s="21" t="s">
        <v>103</v>
      </c>
      <c r="C166" s="71"/>
      <c r="D166" s="60" t="s">
        <v>2</v>
      </c>
      <c r="E166" s="60"/>
      <c r="F166" s="60"/>
      <c r="G166" s="60">
        <v>12501.5</v>
      </c>
      <c r="H166" s="60"/>
      <c r="I166" s="60"/>
      <c r="J166" s="45"/>
      <c r="K166" s="45"/>
      <c r="L166" s="45"/>
      <c r="M166" s="60">
        <f>SUM(E166:I167)</f>
        <v>12501.5</v>
      </c>
      <c r="N166" s="22" t="s">
        <v>192</v>
      </c>
      <c r="O166" s="59"/>
    </row>
    <row r="167" spans="1:15" s="17" customFormat="1" ht="48" customHeight="1">
      <c r="A167" s="88"/>
      <c r="B167" s="21" t="s">
        <v>101</v>
      </c>
      <c r="C167" s="71"/>
      <c r="D167" s="61"/>
      <c r="E167" s="61"/>
      <c r="F167" s="61"/>
      <c r="G167" s="61"/>
      <c r="H167" s="61"/>
      <c r="I167" s="61"/>
      <c r="J167" s="46"/>
      <c r="K167" s="46"/>
      <c r="L167" s="46"/>
      <c r="M167" s="61">
        <f>SUM(E167:I167)</f>
        <v>0</v>
      </c>
      <c r="N167" s="22" t="s">
        <v>142</v>
      </c>
      <c r="O167" s="59"/>
    </row>
    <row r="168" spans="1:15" s="17" customFormat="1" ht="67.5" customHeight="1">
      <c r="A168" s="88"/>
      <c r="B168" s="21" t="s">
        <v>103</v>
      </c>
      <c r="C168" s="71"/>
      <c r="D168" s="60" t="s">
        <v>3</v>
      </c>
      <c r="E168" s="60"/>
      <c r="F168" s="60"/>
      <c r="G168" s="60">
        <v>6238.5</v>
      </c>
      <c r="H168" s="60"/>
      <c r="I168" s="60"/>
      <c r="J168" s="45"/>
      <c r="K168" s="45"/>
      <c r="L168" s="45"/>
      <c r="M168" s="60">
        <f>SUM(E168:I168)</f>
        <v>6238.5</v>
      </c>
      <c r="N168" s="22" t="s">
        <v>192</v>
      </c>
      <c r="O168" s="59"/>
    </row>
    <row r="169" spans="1:15" s="17" customFormat="1" ht="42" customHeight="1">
      <c r="A169" s="88"/>
      <c r="B169" s="21" t="s">
        <v>101</v>
      </c>
      <c r="C169" s="71"/>
      <c r="D169" s="61"/>
      <c r="E169" s="61"/>
      <c r="F169" s="61"/>
      <c r="G169" s="61"/>
      <c r="H169" s="61"/>
      <c r="I169" s="61"/>
      <c r="J169" s="46"/>
      <c r="K169" s="46"/>
      <c r="L169" s="46"/>
      <c r="M169" s="61">
        <f>SUM(E169:I169)</f>
        <v>0</v>
      </c>
      <c r="N169" s="22" t="s">
        <v>142</v>
      </c>
      <c r="O169" s="59"/>
    </row>
    <row r="170" spans="1:15" s="17" customFormat="1" ht="63" customHeight="1">
      <c r="A170" s="88"/>
      <c r="B170" s="21" t="s">
        <v>110</v>
      </c>
      <c r="C170" s="72"/>
      <c r="D170" s="46" t="s">
        <v>1</v>
      </c>
      <c r="E170" s="46"/>
      <c r="F170" s="46"/>
      <c r="G170" s="46">
        <v>23.6</v>
      </c>
      <c r="H170" s="46"/>
      <c r="I170" s="46"/>
      <c r="J170" s="46"/>
      <c r="K170" s="46"/>
      <c r="L170" s="46"/>
      <c r="M170" s="46">
        <f>SUM(E170:I170)</f>
        <v>23.6</v>
      </c>
      <c r="N170" s="22" t="s">
        <v>192</v>
      </c>
      <c r="O170" s="59"/>
    </row>
    <row r="171" spans="1:15" ht="63.75" customHeight="1">
      <c r="A171" s="88"/>
      <c r="B171" s="18" t="s">
        <v>191</v>
      </c>
      <c r="C171" s="19" t="s">
        <v>143</v>
      </c>
      <c r="D171" s="16" t="s">
        <v>1</v>
      </c>
      <c r="E171" s="16"/>
      <c r="F171" s="16"/>
      <c r="G171" s="16"/>
      <c r="H171" s="16">
        <v>1266.05</v>
      </c>
      <c r="I171" s="16"/>
      <c r="J171" s="44"/>
      <c r="K171" s="44"/>
      <c r="L171" s="44"/>
      <c r="M171" s="46">
        <f>SUM(E171:I171)</f>
        <v>1266.05</v>
      </c>
      <c r="N171" s="22" t="s">
        <v>192</v>
      </c>
      <c r="O171" s="59"/>
    </row>
    <row r="172" spans="1:15" s="23" customFormat="1" ht="63.75" customHeight="1">
      <c r="A172" s="89"/>
      <c r="B172" s="21" t="s">
        <v>103</v>
      </c>
      <c r="C172" s="49" t="s">
        <v>146</v>
      </c>
      <c r="D172" s="22" t="s">
        <v>1</v>
      </c>
      <c r="E172" s="22"/>
      <c r="F172" s="22"/>
      <c r="G172" s="22"/>
      <c r="H172" s="22"/>
      <c r="I172" s="22">
        <v>968.5</v>
      </c>
      <c r="J172" s="46"/>
      <c r="K172" s="46"/>
      <c r="L172" s="46"/>
      <c r="M172" s="46">
        <v>968.5</v>
      </c>
      <c r="N172" s="22" t="s">
        <v>193</v>
      </c>
      <c r="O172" s="73"/>
    </row>
    <row r="173" spans="1:15" s="17" customFormat="1" ht="73.5" customHeight="1">
      <c r="A173" s="87" t="s">
        <v>58</v>
      </c>
      <c r="B173" s="15" t="s">
        <v>59</v>
      </c>
      <c r="C173" s="70" t="s">
        <v>147</v>
      </c>
      <c r="D173" s="5" t="s">
        <v>96</v>
      </c>
      <c r="E173" s="5">
        <f t="shared" ref="E173:M173" si="52">SUM(E174:E180)</f>
        <v>0</v>
      </c>
      <c r="F173" s="5">
        <f t="shared" si="52"/>
        <v>0</v>
      </c>
      <c r="G173" s="5">
        <f t="shared" si="52"/>
        <v>16142.8</v>
      </c>
      <c r="H173" s="5">
        <f t="shared" si="52"/>
        <v>27.1</v>
      </c>
      <c r="I173" s="5">
        <f t="shared" si="52"/>
        <v>0</v>
      </c>
      <c r="J173" s="5">
        <v>0</v>
      </c>
      <c r="K173" s="5">
        <v>0</v>
      </c>
      <c r="L173" s="5">
        <v>0</v>
      </c>
      <c r="M173" s="5">
        <f t="shared" si="52"/>
        <v>16169.9</v>
      </c>
      <c r="N173" s="16"/>
      <c r="O173" s="58" t="s">
        <v>109</v>
      </c>
    </row>
    <row r="174" spans="1:15" s="17" customFormat="1" ht="55.5" customHeight="1">
      <c r="A174" s="88"/>
      <c r="B174" s="21" t="s">
        <v>103</v>
      </c>
      <c r="C174" s="71"/>
      <c r="D174" s="60" t="s">
        <v>2</v>
      </c>
      <c r="E174" s="60"/>
      <c r="F174" s="60"/>
      <c r="G174" s="60">
        <v>10627.3</v>
      </c>
      <c r="H174" s="60"/>
      <c r="I174" s="60"/>
      <c r="J174" s="45"/>
      <c r="K174" s="45"/>
      <c r="L174" s="45"/>
      <c r="M174" s="60">
        <f>SUM(E174:I175)</f>
        <v>10627.3</v>
      </c>
      <c r="N174" s="22" t="s">
        <v>192</v>
      </c>
      <c r="O174" s="59"/>
    </row>
    <row r="175" spans="1:15" s="17" customFormat="1" ht="51.75" customHeight="1">
      <c r="A175" s="88"/>
      <c r="B175" s="21" t="s">
        <v>101</v>
      </c>
      <c r="C175" s="71"/>
      <c r="D175" s="61"/>
      <c r="E175" s="61"/>
      <c r="F175" s="61"/>
      <c r="G175" s="61"/>
      <c r="H175" s="61"/>
      <c r="I175" s="61"/>
      <c r="J175" s="46"/>
      <c r="K175" s="46"/>
      <c r="L175" s="46"/>
      <c r="M175" s="61">
        <f t="shared" ref="M175:M180" si="53">SUM(E175:I175)</f>
        <v>0</v>
      </c>
      <c r="N175" s="22" t="s">
        <v>142</v>
      </c>
      <c r="O175" s="59"/>
    </row>
    <row r="176" spans="1:15" s="17" customFormat="1" ht="61.5" customHeight="1">
      <c r="A176" s="88"/>
      <c r="B176" s="21" t="s">
        <v>103</v>
      </c>
      <c r="C176" s="71"/>
      <c r="D176" s="60" t="s">
        <v>3</v>
      </c>
      <c r="E176" s="60"/>
      <c r="F176" s="60"/>
      <c r="G176" s="60">
        <v>4691.8999999999996</v>
      </c>
      <c r="H176" s="60"/>
      <c r="I176" s="60"/>
      <c r="J176" s="45"/>
      <c r="K176" s="45"/>
      <c r="L176" s="45"/>
      <c r="M176" s="60">
        <f t="shared" si="53"/>
        <v>4691.8999999999996</v>
      </c>
      <c r="N176" s="22" t="s">
        <v>192</v>
      </c>
      <c r="O176" s="59"/>
    </row>
    <row r="177" spans="1:15" s="17" customFormat="1" ht="42" customHeight="1">
      <c r="A177" s="88"/>
      <c r="B177" s="21" t="s">
        <v>101</v>
      </c>
      <c r="C177" s="71"/>
      <c r="D177" s="61"/>
      <c r="E177" s="61"/>
      <c r="F177" s="61"/>
      <c r="G177" s="61"/>
      <c r="H177" s="61"/>
      <c r="I177" s="61"/>
      <c r="J177" s="46"/>
      <c r="K177" s="46"/>
      <c r="L177" s="46"/>
      <c r="M177" s="61">
        <f t="shared" si="53"/>
        <v>0</v>
      </c>
      <c r="N177" s="22" t="s">
        <v>142</v>
      </c>
      <c r="O177" s="59"/>
    </row>
    <row r="178" spans="1:15" s="17" customFormat="1" ht="36.75" customHeight="1">
      <c r="A178" s="88"/>
      <c r="B178" s="18" t="s">
        <v>98</v>
      </c>
      <c r="C178" s="71"/>
      <c r="D178" s="58" t="s">
        <v>1</v>
      </c>
      <c r="E178" s="16"/>
      <c r="F178" s="16"/>
      <c r="G178" s="16">
        <v>800</v>
      </c>
      <c r="H178" s="16"/>
      <c r="I178" s="16"/>
      <c r="J178" s="16"/>
      <c r="K178" s="16"/>
      <c r="L178" s="16"/>
      <c r="M178" s="16">
        <f t="shared" si="53"/>
        <v>800</v>
      </c>
      <c r="N178" s="58" t="s">
        <v>192</v>
      </c>
      <c r="O178" s="59"/>
    </row>
    <row r="179" spans="1:15" s="17" customFormat="1" ht="36.75" customHeight="1">
      <c r="A179" s="88"/>
      <c r="B179" s="18" t="s">
        <v>99</v>
      </c>
      <c r="C179" s="72"/>
      <c r="D179" s="73"/>
      <c r="E179" s="16"/>
      <c r="F179" s="16"/>
      <c r="G179" s="16">
        <v>23.6</v>
      </c>
      <c r="H179" s="16"/>
      <c r="I179" s="16"/>
      <c r="J179" s="16"/>
      <c r="K179" s="16"/>
      <c r="L179" s="16"/>
      <c r="M179" s="16">
        <f t="shared" si="53"/>
        <v>23.6</v>
      </c>
      <c r="N179" s="73"/>
      <c r="O179" s="59"/>
    </row>
    <row r="180" spans="1:15" ht="58.5" customHeight="1">
      <c r="A180" s="88"/>
      <c r="B180" s="18" t="s">
        <v>117</v>
      </c>
      <c r="C180" s="24" t="s">
        <v>143</v>
      </c>
      <c r="D180" s="16" t="s">
        <v>1</v>
      </c>
      <c r="E180" s="16"/>
      <c r="F180" s="16"/>
      <c r="G180" s="16"/>
      <c r="H180" s="16">
        <v>27.1</v>
      </c>
      <c r="I180" s="16"/>
      <c r="J180" s="16"/>
      <c r="K180" s="16"/>
      <c r="L180" s="16"/>
      <c r="M180" s="16">
        <f t="shared" si="53"/>
        <v>27.1</v>
      </c>
      <c r="N180" s="16" t="s">
        <v>193</v>
      </c>
      <c r="O180" s="59"/>
    </row>
    <row r="181" spans="1:15" s="17" customFormat="1" ht="51" customHeight="1">
      <c r="A181" s="87" t="s">
        <v>60</v>
      </c>
      <c r="B181" s="15" t="s">
        <v>61</v>
      </c>
      <c r="C181" s="70" t="s">
        <v>147</v>
      </c>
      <c r="D181" s="5" t="s">
        <v>96</v>
      </c>
      <c r="E181" s="5">
        <f t="shared" ref="E181:M181" si="54">SUM(E182:E187)</f>
        <v>0</v>
      </c>
      <c r="F181" s="5">
        <f t="shared" si="54"/>
        <v>0</v>
      </c>
      <c r="G181" s="5">
        <f t="shared" si="54"/>
        <v>18548.399999999998</v>
      </c>
      <c r="H181" s="5">
        <f t="shared" si="54"/>
        <v>3092.62</v>
      </c>
      <c r="I181" s="5">
        <f t="shared" si="54"/>
        <v>0</v>
      </c>
      <c r="J181" s="5">
        <v>0</v>
      </c>
      <c r="K181" s="5">
        <v>0</v>
      </c>
      <c r="L181" s="5">
        <v>0</v>
      </c>
      <c r="M181" s="5">
        <f t="shared" si="54"/>
        <v>21641.019999999997</v>
      </c>
      <c r="N181" s="16"/>
      <c r="O181" s="58" t="s">
        <v>109</v>
      </c>
    </row>
    <row r="182" spans="1:15" s="17" customFormat="1" ht="66" customHeight="1">
      <c r="A182" s="88"/>
      <c r="B182" s="21" t="s">
        <v>103</v>
      </c>
      <c r="C182" s="71"/>
      <c r="D182" s="60" t="s">
        <v>2</v>
      </c>
      <c r="E182" s="60"/>
      <c r="F182" s="60"/>
      <c r="G182" s="60">
        <v>12391</v>
      </c>
      <c r="H182" s="60"/>
      <c r="I182" s="60"/>
      <c r="J182" s="45"/>
      <c r="K182" s="45"/>
      <c r="L182" s="45"/>
      <c r="M182" s="60">
        <f>SUM(E182:I183)</f>
        <v>12391</v>
      </c>
      <c r="N182" s="22" t="s">
        <v>192</v>
      </c>
      <c r="O182" s="59"/>
    </row>
    <row r="183" spans="1:15" s="17" customFormat="1" ht="51" customHeight="1">
      <c r="A183" s="88"/>
      <c r="B183" s="21" t="s">
        <v>101</v>
      </c>
      <c r="C183" s="71"/>
      <c r="D183" s="61"/>
      <c r="E183" s="61"/>
      <c r="F183" s="61"/>
      <c r="G183" s="61"/>
      <c r="H183" s="61"/>
      <c r="I183" s="61"/>
      <c r="J183" s="46"/>
      <c r="K183" s="46"/>
      <c r="L183" s="46"/>
      <c r="M183" s="61">
        <f>SUM(E183:I183)</f>
        <v>0</v>
      </c>
      <c r="N183" s="22" t="s">
        <v>142</v>
      </c>
      <c r="O183" s="59"/>
    </row>
    <row r="184" spans="1:15" s="17" customFormat="1" ht="71.25" customHeight="1">
      <c r="A184" s="88"/>
      <c r="B184" s="21" t="s">
        <v>103</v>
      </c>
      <c r="C184" s="71"/>
      <c r="D184" s="60" t="s">
        <v>3</v>
      </c>
      <c r="E184" s="60"/>
      <c r="F184" s="60"/>
      <c r="G184" s="60">
        <v>6133.8</v>
      </c>
      <c r="H184" s="60"/>
      <c r="I184" s="60"/>
      <c r="J184" s="45"/>
      <c r="K184" s="45"/>
      <c r="L184" s="45"/>
      <c r="M184" s="60">
        <f>SUM(E184:I184)</f>
        <v>6133.8</v>
      </c>
      <c r="N184" s="22" t="s">
        <v>192</v>
      </c>
      <c r="O184" s="59"/>
    </row>
    <row r="185" spans="1:15" s="17" customFormat="1" ht="49.5" customHeight="1">
      <c r="A185" s="88"/>
      <c r="B185" s="21" t="s">
        <v>101</v>
      </c>
      <c r="C185" s="71"/>
      <c r="D185" s="61"/>
      <c r="E185" s="61"/>
      <c r="F185" s="61"/>
      <c r="G185" s="61"/>
      <c r="H185" s="61"/>
      <c r="I185" s="61"/>
      <c r="J185" s="46"/>
      <c r="K185" s="46"/>
      <c r="L185" s="46"/>
      <c r="M185" s="61">
        <f>SUM(E185:I185)</f>
        <v>0</v>
      </c>
      <c r="N185" s="22" t="s">
        <v>142</v>
      </c>
      <c r="O185" s="59"/>
    </row>
    <row r="186" spans="1:15" s="17" customFormat="1" ht="66" customHeight="1">
      <c r="A186" s="88"/>
      <c r="B186" s="18" t="s">
        <v>110</v>
      </c>
      <c r="C186" s="72"/>
      <c r="D186" s="16" t="s">
        <v>1</v>
      </c>
      <c r="E186" s="16"/>
      <c r="F186" s="16"/>
      <c r="G186" s="16">
        <v>23.6</v>
      </c>
      <c r="H186" s="16"/>
      <c r="I186" s="16"/>
      <c r="J186" s="16"/>
      <c r="K186" s="16"/>
      <c r="L186" s="16"/>
      <c r="M186" s="16">
        <f>SUM(E186:I186)</f>
        <v>23.6</v>
      </c>
      <c r="N186" s="22" t="s">
        <v>192</v>
      </c>
      <c r="O186" s="59"/>
    </row>
    <row r="187" spans="1:15" s="17" customFormat="1" ht="67.5" customHeight="1">
      <c r="A187" s="88"/>
      <c r="B187" s="18" t="s">
        <v>194</v>
      </c>
      <c r="C187" s="19" t="s">
        <v>143</v>
      </c>
      <c r="D187" s="16" t="s">
        <v>1</v>
      </c>
      <c r="E187" s="16"/>
      <c r="F187" s="16"/>
      <c r="G187" s="16"/>
      <c r="H187" s="16">
        <v>3092.62</v>
      </c>
      <c r="I187" s="16"/>
      <c r="J187" s="16"/>
      <c r="K187" s="16"/>
      <c r="L187" s="16"/>
      <c r="M187" s="16">
        <f>SUM(E187:I187)</f>
        <v>3092.62</v>
      </c>
      <c r="N187" s="22" t="s">
        <v>192</v>
      </c>
      <c r="O187" s="59"/>
    </row>
    <row r="188" spans="1:15" s="17" customFormat="1" ht="56.25" customHeight="1">
      <c r="A188" s="87" t="s">
        <v>62</v>
      </c>
      <c r="B188" s="15" t="s">
        <v>63</v>
      </c>
      <c r="C188" s="70" t="s">
        <v>147</v>
      </c>
      <c r="D188" s="5" t="s">
        <v>96</v>
      </c>
      <c r="E188" s="5">
        <f>SUM(E189:E189)</f>
        <v>0</v>
      </c>
      <c r="F188" s="5">
        <f>SUM(F189:F189)</f>
        <v>0</v>
      </c>
      <c r="G188" s="5">
        <f>SUM(G189:G189)</f>
        <v>300</v>
      </c>
      <c r="H188" s="5">
        <f>SUM(H189:H189)</f>
        <v>0</v>
      </c>
      <c r="I188" s="5">
        <f>SUM(I189:I189)</f>
        <v>0</v>
      </c>
      <c r="J188" s="5">
        <v>0</v>
      </c>
      <c r="K188" s="5">
        <v>0</v>
      </c>
      <c r="L188" s="5">
        <v>0</v>
      </c>
      <c r="M188" s="5">
        <f>SUM(M189:M189)</f>
        <v>300</v>
      </c>
      <c r="N188" s="16"/>
      <c r="O188" s="58" t="s">
        <v>109</v>
      </c>
    </row>
    <row r="189" spans="1:15" s="17" customFormat="1" ht="71.25" customHeight="1">
      <c r="A189" s="88"/>
      <c r="B189" s="18" t="s">
        <v>99</v>
      </c>
      <c r="C189" s="72"/>
      <c r="D189" s="43" t="s">
        <v>1</v>
      </c>
      <c r="E189" s="16"/>
      <c r="F189" s="16"/>
      <c r="G189" s="16">
        <v>300</v>
      </c>
      <c r="H189" s="16"/>
      <c r="I189" s="16"/>
      <c r="J189" s="16"/>
      <c r="K189" s="16"/>
      <c r="L189" s="16"/>
      <c r="M189" s="16">
        <f>SUM(E189:I189)</f>
        <v>300</v>
      </c>
      <c r="N189" s="22" t="s">
        <v>192</v>
      </c>
      <c r="O189" s="59"/>
    </row>
    <row r="190" spans="1:15" s="17" customFormat="1" ht="54.75" customHeight="1">
      <c r="A190" s="87" t="s">
        <v>64</v>
      </c>
      <c r="B190" s="15" t="s">
        <v>65</v>
      </c>
      <c r="C190" s="70" t="s">
        <v>147</v>
      </c>
      <c r="D190" s="87" t="s">
        <v>1</v>
      </c>
      <c r="E190" s="87"/>
      <c r="F190" s="87"/>
      <c r="G190" s="87">
        <v>400</v>
      </c>
      <c r="H190" s="87"/>
      <c r="I190" s="87"/>
      <c r="J190" s="41"/>
      <c r="K190" s="41"/>
      <c r="L190" s="41"/>
      <c r="M190" s="87">
        <f>SUM(E190:I191)</f>
        <v>400</v>
      </c>
      <c r="N190" s="58" t="s">
        <v>193</v>
      </c>
      <c r="O190" s="58" t="s">
        <v>111</v>
      </c>
    </row>
    <row r="191" spans="1:15" ht="55.5" customHeight="1">
      <c r="A191" s="89"/>
      <c r="B191" s="18" t="s">
        <v>99</v>
      </c>
      <c r="C191" s="72"/>
      <c r="D191" s="89"/>
      <c r="E191" s="89"/>
      <c r="F191" s="89"/>
      <c r="G191" s="89"/>
      <c r="H191" s="89"/>
      <c r="I191" s="89"/>
      <c r="J191" s="42"/>
      <c r="K191" s="42"/>
      <c r="L191" s="42"/>
      <c r="M191" s="89"/>
      <c r="N191" s="73"/>
      <c r="O191" s="73"/>
    </row>
    <row r="192" spans="1:15" s="17" customFormat="1" ht="74.25" customHeight="1">
      <c r="A192" s="87" t="s">
        <v>66</v>
      </c>
      <c r="B192" s="15" t="s">
        <v>67</v>
      </c>
      <c r="C192" s="70" t="s">
        <v>147</v>
      </c>
      <c r="D192" s="5" t="s">
        <v>96</v>
      </c>
      <c r="E192" s="5">
        <f t="shared" ref="E192:M192" si="55">SUM(E193:E199)</f>
        <v>0</v>
      </c>
      <c r="F192" s="5">
        <f t="shared" si="55"/>
        <v>0</v>
      </c>
      <c r="G192" s="5">
        <f t="shared" si="55"/>
        <v>21000</v>
      </c>
      <c r="H192" s="5">
        <f t="shared" si="55"/>
        <v>25.3</v>
      </c>
      <c r="I192" s="5">
        <f t="shared" si="55"/>
        <v>0</v>
      </c>
      <c r="J192" s="5">
        <v>0</v>
      </c>
      <c r="K192" s="5">
        <v>0</v>
      </c>
      <c r="L192" s="5">
        <v>0</v>
      </c>
      <c r="M192" s="5">
        <f t="shared" si="55"/>
        <v>21025.3</v>
      </c>
      <c r="N192" s="16"/>
      <c r="O192" s="58" t="s">
        <v>109</v>
      </c>
    </row>
    <row r="193" spans="1:15" s="17" customFormat="1" ht="80.25" customHeight="1">
      <c r="A193" s="88"/>
      <c r="B193" s="21" t="s">
        <v>103</v>
      </c>
      <c r="C193" s="71"/>
      <c r="D193" s="60" t="s">
        <v>2</v>
      </c>
      <c r="E193" s="60"/>
      <c r="F193" s="60"/>
      <c r="G193" s="60">
        <v>13540</v>
      </c>
      <c r="H193" s="60"/>
      <c r="I193" s="60"/>
      <c r="J193" s="45"/>
      <c r="K193" s="45"/>
      <c r="L193" s="45"/>
      <c r="M193" s="60">
        <f>SUM(E193:I194)</f>
        <v>13540</v>
      </c>
      <c r="N193" s="22" t="s">
        <v>192</v>
      </c>
      <c r="O193" s="59"/>
    </row>
    <row r="194" spans="1:15" s="17" customFormat="1" ht="60" customHeight="1">
      <c r="A194" s="88"/>
      <c r="B194" s="21" t="s">
        <v>101</v>
      </c>
      <c r="C194" s="71"/>
      <c r="D194" s="61"/>
      <c r="E194" s="61"/>
      <c r="F194" s="61"/>
      <c r="G194" s="61"/>
      <c r="H194" s="61"/>
      <c r="I194" s="61"/>
      <c r="J194" s="46"/>
      <c r="K194" s="46"/>
      <c r="L194" s="46"/>
      <c r="M194" s="61">
        <f t="shared" ref="M194:M199" si="56">SUM(E194:I194)</f>
        <v>0</v>
      </c>
      <c r="N194" s="22" t="s">
        <v>142</v>
      </c>
      <c r="O194" s="59"/>
    </row>
    <row r="195" spans="1:15" s="17" customFormat="1" ht="66" customHeight="1">
      <c r="A195" s="88"/>
      <c r="B195" s="21" t="s">
        <v>103</v>
      </c>
      <c r="C195" s="71"/>
      <c r="D195" s="60" t="s">
        <v>3</v>
      </c>
      <c r="E195" s="60"/>
      <c r="F195" s="60"/>
      <c r="G195" s="60">
        <v>6460</v>
      </c>
      <c r="H195" s="60"/>
      <c r="I195" s="60"/>
      <c r="J195" s="45"/>
      <c r="K195" s="45"/>
      <c r="L195" s="45"/>
      <c r="M195" s="60">
        <f t="shared" si="56"/>
        <v>6460</v>
      </c>
      <c r="N195" s="22" t="s">
        <v>192</v>
      </c>
      <c r="O195" s="59"/>
    </row>
    <row r="196" spans="1:15" s="17" customFormat="1" ht="47.25" customHeight="1">
      <c r="A196" s="88"/>
      <c r="B196" s="21" t="s">
        <v>101</v>
      </c>
      <c r="C196" s="71"/>
      <c r="D196" s="61"/>
      <c r="E196" s="61"/>
      <c r="F196" s="61"/>
      <c r="G196" s="61"/>
      <c r="H196" s="61"/>
      <c r="I196" s="61"/>
      <c r="J196" s="46"/>
      <c r="K196" s="46"/>
      <c r="L196" s="46"/>
      <c r="M196" s="61">
        <f t="shared" si="56"/>
        <v>0</v>
      </c>
      <c r="N196" s="22" t="s">
        <v>142</v>
      </c>
      <c r="O196" s="59"/>
    </row>
    <row r="197" spans="1:15" s="17" customFormat="1" ht="51" customHeight="1">
      <c r="A197" s="88"/>
      <c r="B197" s="18" t="s">
        <v>98</v>
      </c>
      <c r="C197" s="71"/>
      <c r="D197" s="16" t="s">
        <v>1</v>
      </c>
      <c r="E197" s="16"/>
      <c r="F197" s="16"/>
      <c r="G197" s="16">
        <v>800</v>
      </c>
      <c r="H197" s="16"/>
      <c r="I197" s="16"/>
      <c r="J197" s="16"/>
      <c r="K197" s="16"/>
      <c r="L197" s="16"/>
      <c r="M197" s="16">
        <f t="shared" si="56"/>
        <v>800</v>
      </c>
      <c r="N197" s="16" t="s">
        <v>193</v>
      </c>
      <c r="O197" s="59"/>
    </row>
    <row r="198" spans="1:15" s="17" customFormat="1" ht="52.5" customHeight="1">
      <c r="A198" s="88"/>
      <c r="B198" s="18" t="s">
        <v>110</v>
      </c>
      <c r="C198" s="72"/>
      <c r="D198" s="16" t="s">
        <v>1</v>
      </c>
      <c r="E198" s="16"/>
      <c r="F198" s="16"/>
      <c r="G198" s="16">
        <v>200</v>
      </c>
      <c r="H198" s="16"/>
      <c r="I198" s="16"/>
      <c r="J198" s="16"/>
      <c r="K198" s="16"/>
      <c r="L198" s="16"/>
      <c r="M198" s="16">
        <f t="shared" si="56"/>
        <v>200</v>
      </c>
      <c r="N198" s="16" t="s">
        <v>193</v>
      </c>
      <c r="O198" s="59"/>
    </row>
    <row r="199" spans="1:15" ht="60" customHeight="1">
      <c r="A199" s="88"/>
      <c r="B199" s="18" t="s">
        <v>117</v>
      </c>
      <c r="C199" s="19" t="s">
        <v>143</v>
      </c>
      <c r="D199" s="16" t="s">
        <v>1</v>
      </c>
      <c r="E199" s="16"/>
      <c r="F199" s="16"/>
      <c r="G199" s="16"/>
      <c r="H199" s="16">
        <v>25.3</v>
      </c>
      <c r="I199" s="16"/>
      <c r="J199" s="16"/>
      <c r="K199" s="16"/>
      <c r="L199" s="16"/>
      <c r="M199" s="16">
        <f t="shared" si="56"/>
        <v>25.3</v>
      </c>
      <c r="N199" s="16" t="s">
        <v>193</v>
      </c>
      <c r="O199" s="59"/>
    </row>
    <row r="200" spans="1:15" s="17" customFormat="1" ht="58.5" customHeight="1">
      <c r="A200" s="87" t="s">
        <v>68</v>
      </c>
      <c r="B200" s="15" t="s">
        <v>69</v>
      </c>
      <c r="C200" s="70" t="s">
        <v>143</v>
      </c>
      <c r="D200" s="5" t="s">
        <v>96</v>
      </c>
      <c r="E200" s="5">
        <f t="shared" ref="E200:M200" si="57">SUM(E201:E208)</f>
        <v>0</v>
      </c>
      <c r="F200" s="5">
        <f t="shared" si="57"/>
        <v>0</v>
      </c>
      <c r="G200" s="5">
        <f t="shared" si="57"/>
        <v>0</v>
      </c>
      <c r="H200" s="5">
        <f t="shared" si="57"/>
        <v>20507.400000000001</v>
      </c>
      <c r="I200" s="5">
        <f t="shared" si="57"/>
        <v>5017</v>
      </c>
      <c r="J200" s="5">
        <v>0</v>
      </c>
      <c r="K200" s="5">
        <v>0</v>
      </c>
      <c r="L200" s="5">
        <v>0</v>
      </c>
      <c r="M200" s="5">
        <f t="shared" si="57"/>
        <v>25524.400000000001</v>
      </c>
      <c r="N200" s="16"/>
      <c r="O200" s="58" t="s">
        <v>109</v>
      </c>
    </row>
    <row r="201" spans="1:15" s="17" customFormat="1" ht="52.5" customHeight="1">
      <c r="A201" s="88"/>
      <c r="B201" s="18" t="s">
        <v>195</v>
      </c>
      <c r="C201" s="71"/>
      <c r="D201" s="58" t="s">
        <v>1</v>
      </c>
      <c r="E201" s="58"/>
      <c r="F201" s="58"/>
      <c r="G201" s="58"/>
      <c r="H201" s="58">
        <v>593.4</v>
      </c>
      <c r="I201" s="58"/>
      <c r="J201" s="43"/>
      <c r="K201" s="43"/>
      <c r="L201" s="43"/>
      <c r="M201" s="58">
        <f>SUM(E201:I201)</f>
        <v>593.4</v>
      </c>
      <c r="N201" s="16" t="s">
        <v>193</v>
      </c>
      <c r="O201" s="59"/>
    </row>
    <row r="202" spans="1:15" s="17" customFormat="1" ht="46.5" customHeight="1">
      <c r="A202" s="88"/>
      <c r="B202" s="18" t="s">
        <v>101</v>
      </c>
      <c r="C202" s="71"/>
      <c r="D202" s="73"/>
      <c r="E202" s="73"/>
      <c r="F202" s="73"/>
      <c r="G202" s="73"/>
      <c r="H202" s="73"/>
      <c r="I202" s="73"/>
      <c r="J202" s="44"/>
      <c r="K202" s="44"/>
      <c r="L202" s="44"/>
      <c r="M202" s="73">
        <f>SUM(E202:I202)</f>
        <v>0</v>
      </c>
      <c r="N202" s="22" t="s">
        <v>142</v>
      </c>
      <c r="O202" s="59"/>
    </row>
    <row r="203" spans="1:15" s="17" customFormat="1" ht="63.75" customHeight="1">
      <c r="A203" s="88"/>
      <c r="B203" s="21" t="s">
        <v>103</v>
      </c>
      <c r="C203" s="71"/>
      <c r="D203" s="60" t="s">
        <v>2</v>
      </c>
      <c r="E203" s="60"/>
      <c r="F203" s="60"/>
      <c r="G203" s="60"/>
      <c r="H203" s="60">
        <v>14000</v>
      </c>
      <c r="I203" s="60"/>
      <c r="J203" s="45"/>
      <c r="K203" s="45"/>
      <c r="L203" s="45"/>
      <c r="M203" s="60">
        <f>SUM(E203:I204)</f>
        <v>14000</v>
      </c>
      <c r="N203" s="22" t="s">
        <v>192</v>
      </c>
      <c r="O203" s="59"/>
    </row>
    <row r="204" spans="1:15" s="17" customFormat="1" ht="58.5" customHeight="1">
      <c r="A204" s="88"/>
      <c r="B204" s="21" t="s">
        <v>101</v>
      </c>
      <c r="C204" s="71"/>
      <c r="D204" s="61"/>
      <c r="E204" s="61"/>
      <c r="F204" s="61"/>
      <c r="G204" s="61"/>
      <c r="H204" s="61"/>
      <c r="I204" s="61"/>
      <c r="J204" s="46"/>
      <c r="K204" s="46"/>
      <c r="L204" s="46"/>
      <c r="M204" s="61">
        <f>SUM(E204:I204)</f>
        <v>0</v>
      </c>
      <c r="N204" s="22" t="s">
        <v>142</v>
      </c>
      <c r="O204" s="59"/>
    </row>
    <row r="205" spans="1:15" s="17" customFormat="1" ht="66.75" customHeight="1">
      <c r="A205" s="88"/>
      <c r="B205" s="21" t="s">
        <v>103</v>
      </c>
      <c r="C205" s="71"/>
      <c r="D205" s="60" t="s">
        <v>3</v>
      </c>
      <c r="E205" s="60"/>
      <c r="F205" s="60"/>
      <c r="G205" s="60"/>
      <c r="H205" s="60">
        <v>4752.1000000000004</v>
      </c>
      <c r="I205" s="60"/>
      <c r="J205" s="45"/>
      <c r="K205" s="45"/>
      <c r="L205" s="45"/>
      <c r="M205" s="60">
        <f>SUM(E205:I205)</f>
        <v>4752.1000000000004</v>
      </c>
      <c r="N205" s="22" t="s">
        <v>192</v>
      </c>
      <c r="O205" s="59"/>
    </row>
    <row r="206" spans="1:15" s="17" customFormat="1" ht="50.25" customHeight="1">
      <c r="A206" s="88"/>
      <c r="B206" s="21" t="s">
        <v>101</v>
      </c>
      <c r="C206" s="71"/>
      <c r="D206" s="61"/>
      <c r="E206" s="61"/>
      <c r="F206" s="61"/>
      <c r="G206" s="61"/>
      <c r="H206" s="61"/>
      <c r="I206" s="61"/>
      <c r="J206" s="46"/>
      <c r="K206" s="46"/>
      <c r="L206" s="46"/>
      <c r="M206" s="61">
        <f>SUM(E206:I206)</f>
        <v>0</v>
      </c>
      <c r="N206" s="22" t="s">
        <v>142</v>
      </c>
      <c r="O206" s="59"/>
    </row>
    <row r="207" spans="1:15" ht="51.75" customHeight="1">
      <c r="A207" s="88"/>
      <c r="B207" s="18" t="s">
        <v>177</v>
      </c>
      <c r="C207" s="72"/>
      <c r="D207" s="16" t="s">
        <v>1</v>
      </c>
      <c r="E207" s="16"/>
      <c r="F207" s="16"/>
      <c r="G207" s="16"/>
      <c r="H207" s="16">
        <v>1161.9000000000001</v>
      </c>
      <c r="I207" s="16"/>
      <c r="J207" s="16"/>
      <c r="K207" s="16"/>
      <c r="L207" s="16"/>
      <c r="M207" s="16">
        <f>SUM(E207:I207)</f>
        <v>1161.9000000000001</v>
      </c>
      <c r="N207" s="16" t="s">
        <v>193</v>
      </c>
      <c r="O207" s="59"/>
    </row>
    <row r="208" spans="1:15" ht="57" customHeight="1">
      <c r="A208" s="88"/>
      <c r="B208" s="18" t="s">
        <v>140</v>
      </c>
      <c r="C208" s="24" t="s">
        <v>146</v>
      </c>
      <c r="D208" s="16" t="s">
        <v>1</v>
      </c>
      <c r="E208" s="16"/>
      <c r="F208" s="16"/>
      <c r="G208" s="16"/>
      <c r="H208" s="16"/>
      <c r="I208" s="16">
        <v>5017</v>
      </c>
      <c r="J208" s="16"/>
      <c r="K208" s="16"/>
      <c r="L208" s="16"/>
      <c r="M208" s="16">
        <f>SUM(E208:I208)</f>
        <v>5017</v>
      </c>
      <c r="N208" s="16" t="s">
        <v>193</v>
      </c>
      <c r="O208" s="59"/>
    </row>
    <row r="209" spans="1:15" s="17" customFormat="1" ht="60.75" customHeight="1">
      <c r="A209" s="87" t="s">
        <v>70</v>
      </c>
      <c r="B209" s="15" t="s">
        <v>71</v>
      </c>
      <c r="C209" s="70" t="s">
        <v>143</v>
      </c>
      <c r="D209" s="5" t="s">
        <v>96</v>
      </c>
      <c r="E209" s="5">
        <f t="shared" ref="E209:M209" si="58">SUM(E210:E217)</f>
        <v>0</v>
      </c>
      <c r="F209" s="5">
        <f t="shared" si="58"/>
        <v>0</v>
      </c>
      <c r="G209" s="5">
        <f t="shared" si="58"/>
        <v>0</v>
      </c>
      <c r="H209" s="5">
        <f t="shared" si="58"/>
        <v>20224.800000000003</v>
      </c>
      <c r="I209" s="5">
        <f t="shared" si="58"/>
        <v>4048.7</v>
      </c>
      <c r="J209" s="5">
        <v>0</v>
      </c>
      <c r="K209" s="5">
        <v>0</v>
      </c>
      <c r="L209" s="5">
        <v>0</v>
      </c>
      <c r="M209" s="5">
        <f t="shared" si="58"/>
        <v>24273.500000000004</v>
      </c>
      <c r="N209" s="16"/>
      <c r="O209" s="58" t="s">
        <v>109</v>
      </c>
    </row>
    <row r="210" spans="1:15" s="17" customFormat="1" ht="76.5" customHeight="1">
      <c r="A210" s="88"/>
      <c r="B210" s="18" t="s">
        <v>177</v>
      </c>
      <c r="C210" s="71"/>
      <c r="D210" s="16" t="s">
        <v>1</v>
      </c>
      <c r="E210" s="16"/>
      <c r="F210" s="16"/>
      <c r="G210" s="16"/>
      <c r="H210" s="16">
        <v>1344.4</v>
      </c>
      <c r="I210" s="16"/>
      <c r="J210" s="16"/>
      <c r="K210" s="16"/>
      <c r="L210" s="16"/>
      <c r="M210" s="16">
        <f>SUM(E210:I210)</f>
        <v>1344.4</v>
      </c>
      <c r="N210" s="16" t="s">
        <v>193</v>
      </c>
      <c r="O210" s="59"/>
    </row>
    <row r="211" spans="1:15" s="17" customFormat="1" ht="65.25" customHeight="1">
      <c r="A211" s="88"/>
      <c r="B211" s="21" t="s">
        <v>103</v>
      </c>
      <c r="C211" s="71"/>
      <c r="D211" s="60" t="s">
        <v>2</v>
      </c>
      <c r="E211" s="60"/>
      <c r="F211" s="60"/>
      <c r="G211" s="60"/>
      <c r="H211" s="60">
        <v>14000</v>
      </c>
      <c r="I211" s="60"/>
      <c r="J211" s="45"/>
      <c r="K211" s="45"/>
      <c r="L211" s="45"/>
      <c r="M211" s="60">
        <f>SUM(E211:I212)</f>
        <v>14000</v>
      </c>
      <c r="N211" s="22" t="s">
        <v>192</v>
      </c>
      <c r="O211" s="59"/>
    </row>
    <row r="212" spans="1:15" s="17" customFormat="1" ht="60" customHeight="1">
      <c r="A212" s="88"/>
      <c r="B212" s="21" t="s">
        <v>101</v>
      </c>
      <c r="C212" s="71"/>
      <c r="D212" s="61"/>
      <c r="E212" s="61"/>
      <c r="F212" s="61"/>
      <c r="G212" s="61"/>
      <c r="H212" s="61"/>
      <c r="I212" s="61"/>
      <c r="J212" s="46"/>
      <c r="K212" s="46"/>
      <c r="L212" s="46"/>
      <c r="M212" s="61">
        <f t="shared" ref="M212:M219" si="59">SUM(E212:I212)</f>
        <v>0</v>
      </c>
      <c r="N212" s="22" t="s">
        <v>142</v>
      </c>
      <c r="O212" s="59"/>
    </row>
    <row r="213" spans="1:15" s="17" customFormat="1" ht="60" customHeight="1">
      <c r="A213" s="88"/>
      <c r="B213" s="21" t="s">
        <v>103</v>
      </c>
      <c r="C213" s="71"/>
      <c r="D213" s="60" t="s">
        <v>3</v>
      </c>
      <c r="E213" s="60"/>
      <c r="F213" s="60"/>
      <c r="G213" s="60"/>
      <c r="H213" s="60">
        <v>4000</v>
      </c>
      <c r="I213" s="60"/>
      <c r="J213" s="45"/>
      <c r="K213" s="45"/>
      <c r="L213" s="45"/>
      <c r="M213" s="60">
        <f t="shared" si="59"/>
        <v>4000</v>
      </c>
      <c r="N213" s="22" t="s">
        <v>192</v>
      </c>
      <c r="O213" s="59"/>
    </row>
    <row r="214" spans="1:15" s="17" customFormat="1" ht="60" customHeight="1">
      <c r="A214" s="88"/>
      <c r="B214" s="21" t="s">
        <v>101</v>
      </c>
      <c r="C214" s="71"/>
      <c r="D214" s="61"/>
      <c r="E214" s="61"/>
      <c r="F214" s="61"/>
      <c r="G214" s="61"/>
      <c r="H214" s="61"/>
      <c r="I214" s="61"/>
      <c r="J214" s="46"/>
      <c r="K214" s="46"/>
      <c r="L214" s="46"/>
      <c r="M214" s="61">
        <f t="shared" si="59"/>
        <v>0</v>
      </c>
      <c r="N214" s="22" t="s">
        <v>142</v>
      </c>
      <c r="O214" s="59"/>
    </row>
    <row r="215" spans="1:15" s="17" customFormat="1" ht="70.5" customHeight="1">
      <c r="A215" s="88"/>
      <c r="B215" s="18" t="s">
        <v>196</v>
      </c>
      <c r="C215" s="71"/>
      <c r="D215" s="58" t="s">
        <v>1</v>
      </c>
      <c r="E215" s="58"/>
      <c r="F215" s="58"/>
      <c r="G215" s="58"/>
      <c r="H215" s="58">
        <v>880.4</v>
      </c>
      <c r="I215" s="58"/>
      <c r="J215" s="43"/>
      <c r="K215" s="43"/>
      <c r="L215" s="43"/>
      <c r="M215" s="58">
        <f t="shared" si="59"/>
        <v>880.4</v>
      </c>
      <c r="N215" s="22" t="s">
        <v>192</v>
      </c>
      <c r="O215" s="59"/>
    </row>
    <row r="216" spans="1:15" s="17" customFormat="1" ht="58.5" customHeight="1">
      <c r="A216" s="88"/>
      <c r="B216" s="18" t="s">
        <v>101</v>
      </c>
      <c r="C216" s="72"/>
      <c r="D216" s="73"/>
      <c r="E216" s="73"/>
      <c r="F216" s="73"/>
      <c r="G216" s="73"/>
      <c r="H216" s="73"/>
      <c r="I216" s="73"/>
      <c r="J216" s="44"/>
      <c r="K216" s="44"/>
      <c r="L216" s="44"/>
      <c r="M216" s="73">
        <f t="shared" si="59"/>
        <v>0</v>
      </c>
      <c r="N216" s="22" t="s">
        <v>142</v>
      </c>
      <c r="O216" s="59"/>
    </row>
    <row r="217" spans="1:15" s="17" customFormat="1" ht="72" customHeight="1">
      <c r="A217" s="88"/>
      <c r="B217" s="18" t="s">
        <v>140</v>
      </c>
      <c r="C217" s="19" t="s">
        <v>146</v>
      </c>
      <c r="D217" s="16" t="s">
        <v>1</v>
      </c>
      <c r="E217" s="16"/>
      <c r="F217" s="16"/>
      <c r="G217" s="16"/>
      <c r="H217" s="16"/>
      <c r="I217" s="16">
        <v>4048.7</v>
      </c>
      <c r="J217" s="16"/>
      <c r="K217" s="16"/>
      <c r="L217" s="16"/>
      <c r="M217" s="16">
        <f t="shared" si="59"/>
        <v>4048.7</v>
      </c>
      <c r="N217" s="22" t="s">
        <v>192</v>
      </c>
      <c r="O217" s="59"/>
    </row>
    <row r="218" spans="1:15" s="17" customFormat="1" ht="56.25" customHeight="1">
      <c r="A218" s="87" t="s">
        <v>72</v>
      </c>
      <c r="B218" s="15" t="s">
        <v>73</v>
      </c>
      <c r="C218" s="70" t="s">
        <v>143</v>
      </c>
      <c r="D218" s="87" t="s">
        <v>1</v>
      </c>
      <c r="E218" s="87"/>
      <c r="F218" s="87"/>
      <c r="G218" s="87"/>
      <c r="H218" s="87">
        <v>221.6</v>
      </c>
      <c r="I218" s="87"/>
      <c r="J218" s="41"/>
      <c r="K218" s="41"/>
      <c r="L218" s="41"/>
      <c r="M218" s="87">
        <f t="shared" si="59"/>
        <v>221.6</v>
      </c>
      <c r="N218" s="58" t="s">
        <v>193</v>
      </c>
      <c r="O218" s="58" t="s">
        <v>198</v>
      </c>
    </row>
    <row r="219" spans="1:15" ht="29.25" customHeight="1">
      <c r="A219" s="89"/>
      <c r="B219" s="18" t="s">
        <v>197</v>
      </c>
      <c r="C219" s="72"/>
      <c r="D219" s="89"/>
      <c r="E219" s="89"/>
      <c r="F219" s="89"/>
      <c r="G219" s="89"/>
      <c r="H219" s="89"/>
      <c r="I219" s="89"/>
      <c r="J219" s="42"/>
      <c r="K219" s="42"/>
      <c r="L219" s="42"/>
      <c r="M219" s="89">
        <f t="shared" si="59"/>
        <v>0</v>
      </c>
      <c r="N219" s="73"/>
      <c r="O219" s="73"/>
    </row>
    <row r="220" spans="1:15" s="17" customFormat="1" ht="53.25" customHeight="1">
      <c r="A220" s="62" t="s">
        <v>239</v>
      </c>
      <c r="B220" s="64" t="s">
        <v>266</v>
      </c>
      <c r="C220" s="19"/>
      <c r="D220" s="16"/>
      <c r="E220" s="5">
        <f t="shared" ref="E220:J220" si="60">SUM(E222:E223)</f>
        <v>0</v>
      </c>
      <c r="F220" s="5">
        <f t="shared" si="60"/>
        <v>0</v>
      </c>
      <c r="G220" s="5">
        <f t="shared" si="60"/>
        <v>0</v>
      </c>
      <c r="H220" s="5">
        <f t="shared" si="60"/>
        <v>0</v>
      </c>
      <c r="I220" s="5">
        <f t="shared" si="60"/>
        <v>0</v>
      </c>
      <c r="J220" s="5">
        <f t="shared" si="60"/>
        <v>0</v>
      </c>
      <c r="K220" s="5">
        <f>SUM(K221:K223)</f>
        <v>0</v>
      </c>
      <c r="L220" s="56">
        <f>SUM(L221:L223)</f>
        <v>22901.599999999999</v>
      </c>
      <c r="M220" s="5">
        <f>SUM(M221:M223)</f>
        <v>22901.599999999999</v>
      </c>
      <c r="N220" s="16"/>
      <c r="O220" s="58" t="s">
        <v>171</v>
      </c>
    </row>
    <row r="221" spans="1:15" s="17" customFormat="1" ht="25.5">
      <c r="A221" s="63"/>
      <c r="B221" s="65"/>
      <c r="C221" s="67" t="s">
        <v>238</v>
      </c>
      <c r="D221" s="54" t="s">
        <v>2</v>
      </c>
      <c r="E221" s="51"/>
      <c r="F221" s="51"/>
      <c r="G221" s="51"/>
      <c r="H221" s="51"/>
      <c r="I221" s="51"/>
      <c r="J221" s="51"/>
      <c r="K221" s="52"/>
      <c r="L221" s="52">
        <v>20382.422999999999</v>
      </c>
      <c r="M221" s="52">
        <f>SUM(E221:L221)</f>
        <v>20382.422999999999</v>
      </c>
      <c r="N221" s="60" t="s">
        <v>242</v>
      </c>
      <c r="O221" s="59"/>
    </row>
    <row r="222" spans="1:15" s="17" customFormat="1" ht="21.75" customHeight="1">
      <c r="A222" s="63"/>
      <c r="B222" s="65"/>
      <c r="C222" s="68"/>
      <c r="D222" s="54" t="s">
        <v>3</v>
      </c>
      <c r="E222" s="55"/>
      <c r="F222" s="55"/>
      <c r="G222" s="55"/>
      <c r="H222" s="55"/>
      <c r="I222" s="55"/>
      <c r="J222" s="55"/>
      <c r="K222" s="22"/>
      <c r="L222" s="22">
        <v>2519.1770000000001</v>
      </c>
      <c r="M222" s="22">
        <f>SUM(E222:L223)</f>
        <v>2519.1770000000001</v>
      </c>
      <c r="N222" s="69"/>
      <c r="O222" s="59"/>
    </row>
    <row r="223" spans="1:15" s="17" customFormat="1" ht="25.5">
      <c r="A223" s="63"/>
      <c r="B223" s="66"/>
      <c r="C223" s="68"/>
      <c r="D223" s="54" t="s">
        <v>1</v>
      </c>
      <c r="E223" s="55"/>
      <c r="F223" s="55"/>
      <c r="G223" s="55"/>
      <c r="H223" s="55"/>
      <c r="I223" s="55"/>
      <c r="J223" s="55"/>
      <c r="K223" s="22"/>
      <c r="L223" s="22">
        <v>0</v>
      </c>
      <c r="M223" s="22">
        <f>SUM(E223:I223)</f>
        <v>0</v>
      </c>
      <c r="N223" s="61"/>
      <c r="O223" s="59"/>
    </row>
    <row r="224" spans="1:15" s="17" customFormat="1" ht="53.25" customHeight="1">
      <c r="A224" s="62" t="s">
        <v>240</v>
      </c>
      <c r="B224" s="64" t="s">
        <v>267</v>
      </c>
      <c r="C224" s="19"/>
      <c r="D224" s="16"/>
      <c r="E224" s="5">
        <f t="shared" ref="E224:J224" si="61">SUM(E226:E227)</f>
        <v>0</v>
      </c>
      <c r="F224" s="5">
        <f t="shared" si="61"/>
        <v>0</v>
      </c>
      <c r="G224" s="5">
        <f t="shared" si="61"/>
        <v>0</v>
      </c>
      <c r="H224" s="5">
        <f t="shared" si="61"/>
        <v>0</v>
      </c>
      <c r="I224" s="5">
        <f t="shared" si="61"/>
        <v>0</v>
      </c>
      <c r="J224" s="5">
        <f t="shared" si="61"/>
        <v>0</v>
      </c>
      <c r="K224" s="5">
        <f>SUM(K225:K227)</f>
        <v>0</v>
      </c>
      <c r="L224" s="56">
        <f>SUM(L225:L227)</f>
        <v>22901.599999999999</v>
      </c>
      <c r="M224" s="5">
        <f>SUM(M225:M227)</f>
        <v>22901.599999999999</v>
      </c>
      <c r="N224" s="16"/>
      <c r="O224" s="58" t="s">
        <v>171</v>
      </c>
    </row>
    <row r="225" spans="1:17" s="17" customFormat="1" ht="25.5">
      <c r="A225" s="63"/>
      <c r="B225" s="65"/>
      <c r="C225" s="67" t="s">
        <v>238</v>
      </c>
      <c r="D225" s="54" t="s">
        <v>2</v>
      </c>
      <c r="E225" s="51"/>
      <c r="F225" s="51"/>
      <c r="G225" s="51"/>
      <c r="H225" s="51"/>
      <c r="I225" s="51"/>
      <c r="J225" s="51"/>
      <c r="K225" s="52"/>
      <c r="L225" s="57">
        <v>20382.422999999999</v>
      </c>
      <c r="M225" s="52">
        <f>SUM(E225:L225)</f>
        <v>20382.422999999999</v>
      </c>
      <c r="N225" s="60" t="s">
        <v>243</v>
      </c>
      <c r="O225" s="59"/>
    </row>
    <row r="226" spans="1:17" s="17" customFormat="1" ht="21.75" customHeight="1">
      <c r="A226" s="63"/>
      <c r="B226" s="65"/>
      <c r="C226" s="68"/>
      <c r="D226" s="54" t="s">
        <v>3</v>
      </c>
      <c r="E226" s="55"/>
      <c r="F226" s="55"/>
      <c r="G226" s="55"/>
      <c r="H226" s="55"/>
      <c r="I226" s="55"/>
      <c r="J226" s="55"/>
      <c r="K226" s="22"/>
      <c r="L226" s="22">
        <v>2519.1770000000001</v>
      </c>
      <c r="M226" s="22">
        <f>SUM(E226:L227)</f>
        <v>2519.1770000000001</v>
      </c>
      <c r="N226" s="69"/>
      <c r="O226" s="59"/>
    </row>
    <row r="227" spans="1:17" s="17" customFormat="1" ht="25.5">
      <c r="A227" s="63"/>
      <c r="B227" s="66"/>
      <c r="C227" s="68"/>
      <c r="D227" s="54" t="s">
        <v>1</v>
      </c>
      <c r="E227" s="55"/>
      <c r="F227" s="55"/>
      <c r="G227" s="55"/>
      <c r="H227" s="55"/>
      <c r="I227" s="55"/>
      <c r="J227" s="55"/>
      <c r="K227" s="22"/>
      <c r="L227" s="22">
        <v>0</v>
      </c>
      <c r="M227" s="22">
        <f>SUM(E227:I227)</f>
        <v>0</v>
      </c>
      <c r="N227" s="61"/>
      <c r="O227" s="59"/>
    </row>
    <row r="228" spans="1:17" ht="29.25" customHeight="1">
      <c r="A228" s="90"/>
      <c r="B228" s="90" t="s">
        <v>14</v>
      </c>
      <c r="C228" s="93"/>
      <c r="D228" s="26" t="s">
        <v>104</v>
      </c>
      <c r="E228" s="26">
        <f>E140+E144+E147+E151+E155+E165+E173+E181+E188+E190+E192+E200+E209+E218</f>
        <v>0</v>
      </c>
      <c r="F228" s="26">
        <f>F140+F144+F147+F151+F155+F165+F173+F181+F188+F190+F192+F200+F209+F218</f>
        <v>72267.831000000006</v>
      </c>
      <c r="G228" s="26">
        <f>G140+G144+G147+G151+G155+G165+G173+G181+G188+G190+G192+G200+G209+G218</f>
        <v>95166.439999999988</v>
      </c>
      <c r="H228" s="26">
        <f>H140+H144+H147+H151+H155+H165+H173+H181+H188+H190+H192+H200+H209+H218</f>
        <v>46435.000000000007</v>
      </c>
      <c r="I228" s="26">
        <f>I140+I144+I147+I151+I155+I165+I173+I181+I188+I190+I192+I200+I209+I218</f>
        <v>11751.099999999999</v>
      </c>
      <c r="J228" s="26">
        <v>0</v>
      </c>
      <c r="K228" s="26">
        <v>0</v>
      </c>
      <c r="L228" s="26">
        <f>L220+L224</f>
        <v>45803.199999999997</v>
      </c>
      <c r="M228" s="26">
        <f>M140+M144+M147+M151+M155+M165+M173+M181+M188+M190+M192+M200+M209+M218+M220+M224</f>
        <v>271423.57099999994</v>
      </c>
      <c r="N228" s="90"/>
      <c r="O228" s="90"/>
      <c r="Q228" s="32"/>
    </row>
    <row r="229" spans="1:17" ht="29.25" customHeight="1">
      <c r="A229" s="91"/>
      <c r="B229" s="91"/>
      <c r="C229" s="94"/>
      <c r="D229" s="26" t="s">
        <v>2</v>
      </c>
      <c r="E229" s="26">
        <f>E141+E142+E145+E148+E149+E152+E153+E156+E166+E174+E182+E193+E203+E211</f>
        <v>0</v>
      </c>
      <c r="F229" s="26">
        <f>F141+F142+F145+F148+F149+F152+F153+F156+F166+F174+F182+F193+F203+F211</f>
        <v>68999.95</v>
      </c>
      <c r="G229" s="26">
        <f>G141+G142+G145+G148+G149+G152+G153+G156+G166+G174+G182+G193+G203+G211</f>
        <v>61876.800000000003</v>
      </c>
      <c r="H229" s="26">
        <f>H141+H142+H145+H148+H149+H152+H153+H156+H166+H174+H182+H193+H203+H211</f>
        <v>28000</v>
      </c>
      <c r="I229" s="26">
        <f>I141+I142+I145+I148+I149+I152+I153+I156+I166+I174+I182+I193+I203+I211</f>
        <v>0</v>
      </c>
      <c r="J229" s="26">
        <v>0</v>
      </c>
      <c r="K229" s="26">
        <v>0</v>
      </c>
      <c r="L229" s="26">
        <f>L221+L225</f>
        <v>40764.845999999998</v>
      </c>
      <c r="M229" s="26">
        <f>M141+M142+M145+M148+M149+M152+M153+M156+M166+M174+M182+M193+M203+M211+M221+M225</f>
        <v>199641.59600000002</v>
      </c>
      <c r="N229" s="91"/>
      <c r="O229" s="91"/>
      <c r="Q229" s="32"/>
    </row>
    <row r="230" spans="1:17" ht="29.25" customHeight="1">
      <c r="A230" s="91"/>
      <c r="B230" s="91"/>
      <c r="C230" s="94"/>
      <c r="D230" s="26" t="s">
        <v>3</v>
      </c>
      <c r="E230" s="26">
        <f>E158+E168+E176+E184+E195+E205+E213</f>
        <v>0</v>
      </c>
      <c r="F230" s="26">
        <f>F158+F168+F176+F184+F195+F205+F213</f>
        <v>0</v>
      </c>
      <c r="G230" s="26">
        <f>G158+G168+G176+G184+G195+G205+G213</f>
        <v>30023.200000000001</v>
      </c>
      <c r="H230" s="26">
        <f>H158+H168+H176+H184+H195+H205+H213</f>
        <v>8752.1</v>
      </c>
      <c r="I230" s="26">
        <f>I158+I168+I176+I184+I195+I205+I213</f>
        <v>0</v>
      </c>
      <c r="J230" s="26">
        <v>0</v>
      </c>
      <c r="K230" s="26">
        <v>0</v>
      </c>
      <c r="L230" s="26">
        <f>L222+L226</f>
        <v>5038.3540000000003</v>
      </c>
      <c r="M230" s="26">
        <f>M158+M168+M176+M184+M195+M205+M213+M222+M226</f>
        <v>43813.65400000001</v>
      </c>
      <c r="N230" s="91"/>
      <c r="O230" s="91"/>
    </row>
    <row r="231" spans="1:17" s="36" customFormat="1" ht="29.25" customHeight="1">
      <c r="A231" s="92"/>
      <c r="B231" s="92"/>
      <c r="C231" s="95"/>
      <c r="D231" s="26" t="s">
        <v>1</v>
      </c>
      <c r="E231" s="26">
        <f>SUM(E215:E219,E210,E207:E208,E201,E197:E199,E190,E189,E186:E187,E178:E180,E170:E172,E160:E164,E154,E150,E146,E143)</f>
        <v>0</v>
      </c>
      <c r="F231" s="26">
        <f>SUM(F154,F150,F146,F143)</f>
        <v>3267.8809999999999</v>
      </c>
      <c r="G231" s="26">
        <f>SUM(G197:G198,G189:G191,G186,G178:G179,G170,G160:G162,G146)</f>
        <v>3266.4399999999996</v>
      </c>
      <c r="H231" s="26">
        <f>SUM(H218,H215,H210,H207,H201,H199,H187,H180,H171,H163)</f>
        <v>9682.9000000000015</v>
      </c>
      <c r="I231" s="26">
        <f>SUM(I217,I208,I172,I164)</f>
        <v>11751.1</v>
      </c>
      <c r="J231" s="26">
        <v>0</v>
      </c>
      <c r="K231" s="26">
        <v>0</v>
      </c>
      <c r="L231" s="26">
        <f>L223+L227</f>
        <v>0</v>
      </c>
      <c r="M231" s="26">
        <f>SUM(M218,M217,M215,M210,M207:M208,M201,M197:M199,M190,M189,M186:M187,M178:M180,M170:M172,M161:M164,M160,M154,M150,M146,M143,M223,M227)</f>
        <v>27968.320999999993</v>
      </c>
      <c r="N231" s="92"/>
      <c r="O231" s="92"/>
    </row>
    <row r="232" spans="1:17" ht="29.25" customHeight="1">
      <c r="A232" s="77" t="s">
        <v>247</v>
      </c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9"/>
    </row>
    <row r="233" spans="1:17" s="17" customFormat="1" ht="54" customHeight="1">
      <c r="A233" s="5" t="s">
        <v>74</v>
      </c>
      <c r="B233" s="15" t="s">
        <v>75</v>
      </c>
      <c r="C233" s="19" t="s">
        <v>152</v>
      </c>
      <c r="D233" s="16" t="s">
        <v>76</v>
      </c>
      <c r="E233" s="16"/>
      <c r="F233" s="16"/>
      <c r="G233" s="16"/>
      <c r="H233" s="16"/>
      <c r="I233" s="16"/>
      <c r="J233" s="16"/>
      <c r="K233" s="16"/>
      <c r="L233" s="16"/>
      <c r="M233" s="16">
        <f>SUM(E233:I233)</f>
        <v>0</v>
      </c>
      <c r="N233" s="16" t="s">
        <v>209</v>
      </c>
      <c r="O233" s="16" t="s">
        <v>199</v>
      </c>
    </row>
    <row r="234" spans="1:17" s="17" customFormat="1" ht="83.25" customHeight="1">
      <c r="A234" s="5" t="s">
        <v>77</v>
      </c>
      <c r="B234" s="15" t="s">
        <v>78</v>
      </c>
      <c r="C234" s="19" t="s">
        <v>156</v>
      </c>
      <c r="D234" s="16" t="s">
        <v>76</v>
      </c>
      <c r="E234" s="16"/>
      <c r="F234" s="16"/>
      <c r="G234" s="16"/>
      <c r="H234" s="16"/>
      <c r="I234" s="16"/>
      <c r="J234" s="16"/>
      <c r="K234" s="16"/>
      <c r="L234" s="16"/>
      <c r="M234" s="16">
        <f>SUM(E234:I234)</f>
        <v>0</v>
      </c>
      <c r="N234" s="16" t="s">
        <v>209</v>
      </c>
      <c r="O234" s="16" t="s">
        <v>200</v>
      </c>
    </row>
    <row r="235" spans="1:17" s="17" customFormat="1" ht="88.5" customHeight="1">
      <c r="A235" s="5" t="s">
        <v>79</v>
      </c>
      <c r="B235" s="15" t="s">
        <v>80</v>
      </c>
      <c r="C235" s="19" t="s">
        <v>156</v>
      </c>
      <c r="D235" s="16" t="s">
        <v>76</v>
      </c>
      <c r="E235" s="16">
        <v>160.69999999999999</v>
      </c>
      <c r="F235" s="16">
        <v>100</v>
      </c>
      <c r="G235" s="16">
        <v>100</v>
      </c>
      <c r="H235" s="16">
        <v>100</v>
      </c>
      <c r="I235" s="16"/>
      <c r="J235" s="16"/>
      <c r="K235" s="16"/>
      <c r="L235" s="16"/>
      <c r="M235" s="16">
        <f>SUM(E235:I235)</f>
        <v>460.7</v>
      </c>
      <c r="N235" s="16" t="s">
        <v>209</v>
      </c>
      <c r="O235" s="16" t="s">
        <v>112</v>
      </c>
    </row>
    <row r="236" spans="1:17" ht="29.25" customHeight="1">
      <c r="A236" s="87"/>
      <c r="B236" s="87" t="s">
        <v>14</v>
      </c>
      <c r="C236" s="70"/>
      <c r="D236" s="5" t="s">
        <v>104</v>
      </c>
      <c r="E236" s="5">
        <f>SUM(E237)</f>
        <v>160.69999999999999</v>
      </c>
      <c r="F236" s="5">
        <f t="shared" ref="F236:M236" si="62">SUM(F237)</f>
        <v>100</v>
      </c>
      <c r="G236" s="5">
        <f t="shared" si="62"/>
        <v>100</v>
      </c>
      <c r="H236" s="5">
        <f t="shared" si="62"/>
        <v>100</v>
      </c>
      <c r="I236" s="5">
        <f t="shared" si="62"/>
        <v>0</v>
      </c>
      <c r="J236" s="5">
        <v>0</v>
      </c>
      <c r="K236" s="5">
        <v>0</v>
      </c>
      <c r="L236" s="5">
        <v>0</v>
      </c>
      <c r="M236" s="5">
        <f t="shared" si="62"/>
        <v>460.7</v>
      </c>
      <c r="N236" s="58"/>
      <c r="O236" s="58"/>
    </row>
    <row r="237" spans="1:17" ht="29.25" customHeight="1">
      <c r="A237" s="89"/>
      <c r="B237" s="89"/>
      <c r="C237" s="72"/>
      <c r="D237" s="26" t="s">
        <v>76</v>
      </c>
      <c r="E237" s="26">
        <f>E233+E234+E235</f>
        <v>160.69999999999999</v>
      </c>
      <c r="F237" s="26">
        <f t="shared" ref="F237:I237" si="63">F233+F234+F235</f>
        <v>100</v>
      </c>
      <c r="G237" s="26">
        <f t="shared" si="63"/>
        <v>100</v>
      </c>
      <c r="H237" s="26">
        <f t="shared" si="63"/>
        <v>100</v>
      </c>
      <c r="I237" s="26">
        <f t="shared" si="63"/>
        <v>0</v>
      </c>
      <c r="J237" s="5">
        <v>0</v>
      </c>
      <c r="K237" s="5">
        <v>0</v>
      </c>
      <c r="L237" s="5">
        <v>0</v>
      </c>
      <c r="M237" s="26">
        <f>M233+M234+M235</f>
        <v>460.7</v>
      </c>
      <c r="N237" s="73"/>
      <c r="O237" s="73"/>
    </row>
    <row r="238" spans="1:17" ht="29.25" customHeight="1">
      <c r="A238" s="80" t="s">
        <v>219</v>
      </c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2"/>
    </row>
    <row r="239" spans="1:17" s="17" customFormat="1" ht="106.5" customHeight="1">
      <c r="A239" s="5" t="s">
        <v>81</v>
      </c>
      <c r="B239" s="15" t="s">
        <v>82</v>
      </c>
      <c r="C239" s="19" t="s">
        <v>113</v>
      </c>
      <c r="D239" s="16" t="s">
        <v>76</v>
      </c>
      <c r="E239" s="16">
        <v>730.2</v>
      </c>
      <c r="F239" s="16">
        <v>100</v>
      </c>
      <c r="G239" s="16">
        <v>100</v>
      </c>
      <c r="H239" s="16">
        <v>100</v>
      </c>
      <c r="I239" s="16"/>
      <c r="J239" s="16"/>
      <c r="K239" s="16"/>
      <c r="L239" s="16"/>
      <c r="M239" s="5">
        <f>SUM(E239:I239)</f>
        <v>1030.2</v>
      </c>
      <c r="N239" s="16" t="s">
        <v>201</v>
      </c>
      <c r="O239" s="16" t="s">
        <v>114</v>
      </c>
    </row>
    <row r="240" spans="1:17" s="17" customFormat="1" ht="79.5" customHeight="1">
      <c r="A240" s="5" t="s">
        <v>83</v>
      </c>
      <c r="B240" s="15" t="s">
        <v>84</v>
      </c>
      <c r="C240" s="19" t="s">
        <v>113</v>
      </c>
      <c r="D240" s="16" t="s">
        <v>76</v>
      </c>
      <c r="E240" s="16">
        <v>603.20000000000005</v>
      </c>
      <c r="F240" s="16">
        <v>100</v>
      </c>
      <c r="G240" s="16">
        <v>100</v>
      </c>
      <c r="H240" s="16">
        <v>100</v>
      </c>
      <c r="I240" s="16"/>
      <c r="J240" s="16"/>
      <c r="K240" s="16"/>
      <c r="L240" s="16"/>
      <c r="M240" s="5">
        <f>SUM(E240:I240)</f>
        <v>903.2</v>
      </c>
      <c r="N240" s="16" t="s">
        <v>201</v>
      </c>
      <c r="O240" s="16" t="s">
        <v>115</v>
      </c>
    </row>
    <row r="241" spans="1:17" s="17" customFormat="1" ht="135" customHeight="1">
      <c r="A241" s="5" t="s">
        <v>85</v>
      </c>
      <c r="B241" s="15" t="s">
        <v>86</v>
      </c>
      <c r="C241" s="19" t="s">
        <v>113</v>
      </c>
      <c r="D241" s="16" t="s">
        <v>76</v>
      </c>
      <c r="E241" s="16">
        <v>154.80000000000001</v>
      </c>
      <c r="F241" s="16">
        <v>200</v>
      </c>
      <c r="G241" s="16">
        <v>200</v>
      </c>
      <c r="H241" s="16">
        <v>200</v>
      </c>
      <c r="I241" s="16"/>
      <c r="J241" s="16"/>
      <c r="K241" s="16"/>
      <c r="L241" s="16"/>
      <c r="M241" s="5">
        <f>SUM(E241:I241)</f>
        <v>754.8</v>
      </c>
      <c r="N241" s="16" t="s">
        <v>201</v>
      </c>
      <c r="O241" s="16" t="s">
        <v>116</v>
      </c>
    </row>
    <row r="242" spans="1:17" s="17" customFormat="1" ht="85.5" customHeight="1">
      <c r="A242" s="5" t="s">
        <v>88</v>
      </c>
      <c r="B242" s="15" t="s">
        <v>87</v>
      </c>
      <c r="C242" s="19" t="s">
        <v>113</v>
      </c>
      <c r="D242" s="5" t="s">
        <v>1</v>
      </c>
      <c r="E242" s="16"/>
      <c r="F242" s="16">
        <v>633.26199999999994</v>
      </c>
      <c r="G242" s="16"/>
      <c r="H242" s="16"/>
      <c r="I242" s="16"/>
      <c r="J242" s="16"/>
      <c r="K242" s="16"/>
      <c r="L242" s="16"/>
      <c r="M242" s="5">
        <f>SUM(E242:I242)</f>
        <v>633.26199999999994</v>
      </c>
      <c r="N242" s="16" t="s">
        <v>201</v>
      </c>
      <c r="O242" s="16" t="s">
        <v>116</v>
      </c>
    </row>
    <row r="243" spans="1:17" ht="29.25" customHeight="1">
      <c r="A243" s="87"/>
      <c r="B243" s="87" t="s">
        <v>14</v>
      </c>
      <c r="C243" s="87"/>
      <c r="D243" s="5" t="s">
        <v>104</v>
      </c>
      <c r="E243" s="5">
        <f>E239+E240+E241+E242</f>
        <v>1488.2</v>
      </c>
      <c r="F243" s="5">
        <f t="shared" ref="F243:M243" si="64">F239+F240+F241+F242</f>
        <v>1033.2619999999999</v>
      </c>
      <c r="G243" s="5">
        <f t="shared" si="64"/>
        <v>400</v>
      </c>
      <c r="H243" s="5">
        <f t="shared" si="64"/>
        <v>400</v>
      </c>
      <c r="I243" s="5">
        <f t="shared" si="64"/>
        <v>0</v>
      </c>
      <c r="J243" s="5">
        <v>0</v>
      </c>
      <c r="K243" s="5">
        <v>0</v>
      </c>
      <c r="L243" s="5">
        <v>0</v>
      </c>
      <c r="M243" s="5">
        <f t="shared" si="64"/>
        <v>3321.4619999999995</v>
      </c>
      <c r="N243" s="87"/>
      <c r="O243" s="87"/>
    </row>
    <row r="244" spans="1:17" ht="29.25" customHeight="1">
      <c r="A244" s="88"/>
      <c r="B244" s="88"/>
      <c r="C244" s="88"/>
      <c r="D244" s="5" t="s">
        <v>1</v>
      </c>
      <c r="E244" s="5">
        <f>E242</f>
        <v>0</v>
      </c>
      <c r="F244" s="5">
        <f t="shared" ref="F244:M244" si="65">F242</f>
        <v>633.26199999999994</v>
      </c>
      <c r="G244" s="5">
        <f t="shared" si="65"/>
        <v>0</v>
      </c>
      <c r="H244" s="5">
        <f t="shared" si="65"/>
        <v>0</v>
      </c>
      <c r="I244" s="5">
        <f t="shared" si="65"/>
        <v>0</v>
      </c>
      <c r="J244" s="5">
        <v>0</v>
      </c>
      <c r="K244" s="5">
        <v>0</v>
      </c>
      <c r="L244" s="5">
        <v>0</v>
      </c>
      <c r="M244" s="5">
        <f t="shared" si="65"/>
        <v>633.26199999999994</v>
      </c>
      <c r="N244" s="88"/>
      <c r="O244" s="88"/>
    </row>
    <row r="245" spans="1:17" ht="29.25" customHeight="1">
      <c r="A245" s="89"/>
      <c r="B245" s="89"/>
      <c r="C245" s="89"/>
      <c r="D245" s="5" t="s">
        <v>76</v>
      </c>
      <c r="E245" s="5">
        <f>E239+E240+E241</f>
        <v>1488.2</v>
      </c>
      <c r="F245" s="5">
        <f t="shared" ref="F245:M245" si="66">F239+F240+F241</f>
        <v>400</v>
      </c>
      <c r="G245" s="5">
        <f t="shared" si="66"/>
        <v>400</v>
      </c>
      <c r="H245" s="5">
        <f t="shared" si="66"/>
        <v>400</v>
      </c>
      <c r="I245" s="5">
        <f t="shared" si="66"/>
        <v>0</v>
      </c>
      <c r="J245" s="5">
        <v>0</v>
      </c>
      <c r="K245" s="5">
        <v>0</v>
      </c>
      <c r="L245" s="5">
        <v>0</v>
      </c>
      <c r="M245" s="5">
        <f t="shared" si="66"/>
        <v>2688.2</v>
      </c>
      <c r="N245" s="89"/>
      <c r="O245" s="89"/>
    </row>
    <row r="246" spans="1:17" ht="29.25" customHeight="1">
      <c r="A246" s="87"/>
      <c r="B246" s="87" t="s">
        <v>89</v>
      </c>
      <c r="C246" s="87"/>
      <c r="D246" s="5" t="s">
        <v>202</v>
      </c>
      <c r="E246" s="5">
        <f t="shared" ref="E246:M246" si="67">E75+E83+E116+E124+E135+E138+E228+E236+E243</f>
        <v>100327.9</v>
      </c>
      <c r="F246" s="5">
        <f t="shared" si="67"/>
        <v>278581.245</v>
      </c>
      <c r="G246" s="5">
        <f t="shared" si="67"/>
        <v>476433.26</v>
      </c>
      <c r="H246" s="5">
        <f t="shared" si="67"/>
        <v>307403</v>
      </c>
      <c r="I246" s="5">
        <f t="shared" si="67"/>
        <v>31596.299999999996</v>
      </c>
      <c r="J246" s="5">
        <f t="shared" si="67"/>
        <v>2387.8000000000002</v>
      </c>
      <c r="K246" s="5">
        <f t="shared" si="67"/>
        <v>280771.94</v>
      </c>
      <c r="L246" s="5">
        <f t="shared" si="67"/>
        <v>195025.45</v>
      </c>
      <c r="M246" s="5">
        <f t="shared" si="67"/>
        <v>1672526.8950000003</v>
      </c>
      <c r="N246" s="87"/>
      <c r="O246" s="87"/>
      <c r="Q246" s="32"/>
    </row>
    <row r="247" spans="1:17" ht="29.25" customHeight="1">
      <c r="A247" s="88"/>
      <c r="B247" s="88"/>
      <c r="C247" s="88"/>
      <c r="D247" s="5" t="s">
        <v>2</v>
      </c>
      <c r="E247" s="5">
        <f t="shared" ref="E247:M247" si="68">E76+E117+E229</f>
        <v>0</v>
      </c>
      <c r="F247" s="5">
        <f t="shared" si="68"/>
        <v>264384</v>
      </c>
      <c r="G247" s="5">
        <f t="shared" si="68"/>
        <v>364550.99999999994</v>
      </c>
      <c r="H247" s="5">
        <f t="shared" si="68"/>
        <v>206500</v>
      </c>
      <c r="I247" s="5">
        <f t="shared" si="68"/>
        <v>0</v>
      </c>
      <c r="J247" s="5">
        <f t="shared" si="68"/>
        <v>0</v>
      </c>
      <c r="K247" s="5">
        <f t="shared" si="68"/>
        <v>224540.35800000001</v>
      </c>
      <c r="L247" s="5">
        <f t="shared" si="68"/>
        <v>141385.21599999999</v>
      </c>
      <c r="M247" s="5">
        <f t="shared" si="68"/>
        <v>1201360.574</v>
      </c>
      <c r="N247" s="88"/>
      <c r="O247" s="88"/>
      <c r="Q247" s="32"/>
    </row>
    <row r="248" spans="1:17" ht="29.25" customHeight="1">
      <c r="A248" s="88"/>
      <c r="B248" s="88"/>
      <c r="C248" s="88"/>
      <c r="D248" s="5" t="s">
        <v>3</v>
      </c>
      <c r="E248" s="5">
        <f t="shared" ref="E248:M248" si="69">E77+E118+E230</f>
        <v>50000</v>
      </c>
      <c r="F248" s="5">
        <f t="shared" si="69"/>
        <v>0</v>
      </c>
      <c r="G248" s="5">
        <f t="shared" si="69"/>
        <v>104348.99999999999</v>
      </c>
      <c r="H248" s="5">
        <f t="shared" si="69"/>
        <v>62008.4</v>
      </c>
      <c r="I248" s="5">
        <f t="shared" si="69"/>
        <v>0</v>
      </c>
      <c r="J248" s="5">
        <f t="shared" si="69"/>
        <v>0</v>
      </c>
      <c r="K248" s="5">
        <f t="shared" si="69"/>
        <v>34676.832000000002</v>
      </c>
      <c r="L248" s="5">
        <f t="shared" si="69"/>
        <v>17474.583999999999</v>
      </c>
      <c r="M248" s="5">
        <f t="shared" si="69"/>
        <v>268508.81599999999</v>
      </c>
      <c r="N248" s="88"/>
      <c r="O248" s="88"/>
    </row>
    <row r="249" spans="1:17" ht="29.25" customHeight="1">
      <c r="A249" s="88"/>
      <c r="B249" s="88"/>
      <c r="C249" s="88"/>
      <c r="D249" s="5" t="s">
        <v>1</v>
      </c>
      <c r="E249" s="5">
        <f t="shared" ref="E249:M249" si="70">E78+E83+E119+E124+E135+E138+E231+E244</f>
        <v>48679</v>
      </c>
      <c r="F249" s="5">
        <f t="shared" si="70"/>
        <v>13697.244999999999</v>
      </c>
      <c r="G249" s="5">
        <f t="shared" si="70"/>
        <v>7033.26</v>
      </c>
      <c r="H249" s="5">
        <f t="shared" si="70"/>
        <v>38394.600000000006</v>
      </c>
      <c r="I249" s="5">
        <f t="shared" si="70"/>
        <v>31596.299999999996</v>
      </c>
      <c r="J249" s="5">
        <f t="shared" si="70"/>
        <v>2387.8000000000002</v>
      </c>
      <c r="K249" s="5">
        <f t="shared" si="70"/>
        <v>21554.75</v>
      </c>
      <c r="L249" s="5">
        <f t="shared" si="70"/>
        <v>36165.65</v>
      </c>
      <c r="M249" s="5">
        <f t="shared" si="70"/>
        <v>199508.60499999998</v>
      </c>
      <c r="N249" s="88"/>
      <c r="O249" s="88"/>
    </row>
    <row r="250" spans="1:17" ht="29.25" customHeight="1">
      <c r="A250" s="89"/>
      <c r="B250" s="89"/>
      <c r="C250" s="89"/>
      <c r="D250" s="5" t="s">
        <v>76</v>
      </c>
      <c r="E250" s="5">
        <f>E237+E245</f>
        <v>1648.9</v>
      </c>
      <c r="F250" s="5">
        <f t="shared" ref="F250:M250" si="71">F237+F245</f>
        <v>500</v>
      </c>
      <c r="G250" s="5">
        <f t="shared" si="71"/>
        <v>500</v>
      </c>
      <c r="H250" s="5">
        <f t="shared" si="71"/>
        <v>500</v>
      </c>
      <c r="I250" s="5">
        <f t="shared" si="71"/>
        <v>0</v>
      </c>
      <c r="J250" s="5">
        <f t="shared" si="71"/>
        <v>0</v>
      </c>
      <c r="K250" s="5">
        <f t="shared" si="71"/>
        <v>0</v>
      </c>
      <c r="L250" s="5">
        <f t="shared" si="71"/>
        <v>0</v>
      </c>
      <c r="M250" s="5">
        <f t="shared" si="71"/>
        <v>3148.8999999999996</v>
      </c>
      <c r="N250" s="89"/>
      <c r="O250" s="89"/>
      <c r="Q250" s="32"/>
    </row>
    <row r="251" spans="1:17">
      <c r="A251" s="37"/>
      <c r="B251" s="38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</row>
    <row r="252" spans="1:17">
      <c r="A252" s="37"/>
      <c r="B252" s="38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</row>
  </sheetData>
  <mergeCells count="403">
    <mergeCell ref="A20:A28"/>
    <mergeCell ref="C20:C26"/>
    <mergeCell ref="A155:A164"/>
    <mergeCell ref="O155:O164"/>
    <mergeCell ref="A165:A172"/>
    <mergeCell ref="O165:O172"/>
    <mergeCell ref="F25:F26"/>
    <mergeCell ref="G25:G26"/>
    <mergeCell ref="H25:H26"/>
    <mergeCell ref="I25:I26"/>
    <mergeCell ref="M25:M26"/>
    <mergeCell ref="E23:E24"/>
    <mergeCell ref="F23:F24"/>
    <mergeCell ref="G23:G24"/>
    <mergeCell ref="H23:H24"/>
    <mergeCell ref="I23:I24"/>
    <mergeCell ref="H34:H35"/>
    <mergeCell ref="I34:I35"/>
    <mergeCell ref="M34:M35"/>
    <mergeCell ref="D32:D33"/>
    <mergeCell ref="E32:E33"/>
    <mergeCell ref="F32:F33"/>
    <mergeCell ref="G32:G33"/>
    <mergeCell ref="A38:A45"/>
    <mergeCell ref="A9:O10"/>
    <mergeCell ref="O15:O19"/>
    <mergeCell ref="C15:C19"/>
    <mergeCell ref="N21:N22"/>
    <mergeCell ref="D21:D22"/>
    <mergeCell ref="E11:M11"/>
    <mergeCell ref="A15:A19"/>
    <mergeCell ref="D30:D31"/>
    <mergeCell ref="N11:N12"/>
    <mergeCell ref="O11:O12"/>
    <mergeCell ref="O29:O37"/>
    <mergeCell ref="O20:O28"/>
    <mergeCell ref="C30:C31"/>
    <mergeCell ref="C32:C35"/>
    <mergeCell ref="I32:I33"/>
    <mergeCell ref="M32:M33"/>
    <mergeCell ref="D34:D35"/>
    <mergeCell ref="N16:N17"/>
    <mergeCell ref="N30:N31"/>
    <mergeCell ref="A29:A37"/>
    <mergeCell ref="M23:M24"/>
    <mergeCell ref="D23:D24"/>
    <mergeCell ref="D25:D26"/>
    <mergeCell ref="E25:E26"/>
    <mergeCell ref="O38:O45"/>
    <mergeCell ref="C41:C44"/>
    <mergeCell ref="D41:D42"/>
    <mergeCell ref="E41:E42"/>
    <mergeCell ref="F41:F42"/>
    <mergeCell ref="G41:G42"/>
    <mergeCell ref="H41:H42"/>
    <mergeCell ref="I41:I42"/>
    <mergeCell ref="M41:M42"/>
    <mergeCell ref="D43:D44"/>
    <mergeCell ref="E43:E44"/>
    <mergeCell ref="E34:E35"/>
    <mergeCell ref="F34:F35"/>
    <mergeCell ref="G34:G35"/>
    <mergeCell ref="H32:H33"/>
    <mergeCell ref="I52:I53"/>
    <mergeCell ref="M52:M53"/>
    <mergeCell ref="D39:D40"/>
    <mergeCell ref="D50:D51"/>
    <mergeCell ref="E50:E51"/>
    <mergeCell ref="F50:F51"/>
    <mergeCell ref="F43:F44"/>
    <mergeCell ref="G43:G44"/>
    <mergeCell ref="H43:H44"/>
    <mergeCell ref="I43:I44"/>
    <mergeCell ref="M43:M44"/>
    <mergeCell ref="A46:A54"/>
    <mergeCell ref="C48:C53"/>
    <mergeCell ref="B81:B82"/>
    <mergeCell ref="A81:A82"/>
    <mergeCell ref="D81:D82"/>
    <mergeCell ref="A75:A78"/>
    <mergeCell ref="B75:B78"/>
    <mergeCell ref="O46:O54"/>
    <mergeCell ref="D47:D49"/>
    <mergeCell ref="E48:E49"/>
    <mergeCell ref="F48:F49"/>
    <mergeCell ref="G48:G49"/>
    <mergeCell ref="H48:H49"/>
    <mergeCell ref="I48:I49"/>
    <mergeCell ref="M48:M49"/>
    <mergeCell ref="G50:G51"/>
    <mergeCell ref="H50:H51"/>
    <mergeCell ref="I50:I51"/>
    <mergeCell ref="M50:M51"/>
    <mergeCell ref="D52:D53"/>
    <mergeCell ref="E52:E53"/>
    <mergeCell ref="F52:F53"/>
    <mergeCell ref="G52:G53"/>
    <mergeCell ref="H52:H53"/>
    <mergeCell ref="A92:A94"/>
    <mergeCell ref="C92:C94"/>
    <mergeCell ref="N92:N94"/>
    <mergeCell ref="O92:O94"/>
    <mergeCell ref="N81:N82"/>
    <mergeCell ref="O81:O82"/>
    <mergeCell ref="C89:C90"/>
    <mergeCell ref="A88:A91"/>
    <mergeCell ref="B88:B91"/>
    <mergeCell ref="N88:N91"/>
    <mergeCell ref="O88:O91"/>
    <mergeCell ref="O108:O109"/>
    <mergeCell ref="C108:C109"/>
    <mergeCell ref="A98:A101"/>
    <mergeCell ref="A95:A97"/>
    <mergeCell ref="C102:C104"/>
    <mergeCell ref="N102:N104"/>
    <mergeCell ref="O102:O104"/>
    <mergeCell ref="A102:A104"/>
    <mergeCell ref="C95:C97"/>
    <mergeCell ref="N95:N97"/>
    <mergeCell ref="O95:O97"/>
    <mergeCell ref="N98:N101"/>
    <mergeCell ref="O98:O101"/>
    <mergeCell ref="O75:O78"/>
    <mergeCell ref="A140:A143"/>
    <mergeCell ref="N140:N143"/>
    <mergeCell ref="O140:O143"/>
    <mergeCell ref="C140:C143"/>
    <mergeCell ref="A125:O125"/>
    <mergeCell ref="A136:O136"/>
    <mergeCell ref="A139:O139"/>
    <mergeCell ref="O110:O115"/>
    <mergeCell ref="A116:A119"/>
    <mergeCell ref="B116:B119"/>
    <mergeCell ref="C116:C119"/>
    <mergeCell ref="N116:N119"/>
    <mergeCell ref="O116:O119"/>
    <mergeCell ref="B113:B114"/>
    <mergeCell ref="N112:N114"/>
    <mergeCell ref="A110:A115"/>
    <mergeCell ref="C112:C114"/>
    <mergeCell ref="C105:C107"/>
    <mergeCell ref="N105:N107"/>
    <mergeCell ref="O105:O107"/>
    <mergeCell ref="A105:A107"/>
    <mergeCell ref="A108:A109"/>
    <mergeCell ref="N108:N109"/>
    <mergeCell ref="D156:D157"/>
    <mergeCell ref="E156:E157"/>
    <mergeCell ref="F156:F157"/>
    <mergeCell ref="G156:G157"/>
    <mergeCell ref="H156:H157"/>
    <mergeCell ref="I156:I157"/>
    <mergeCell ref="M156:M157"/>
    <mergeCell ref="H158:H159"/>
    <mergeCell ref="N75:N78"/>
    <mergeCell ref="A144:A146"/>
    <mergeCell ref="N144:N146"/>
    <mergeCell ref="O144:O146"/>
    <mergeCell ref="C144:C146"/>
    <mergeCell ref="A147:A150"/>
    <mergeCell ref="C147:C150"/>
    <mergeCell ref="N147:N150"/>
    <mergeCell ref="O147:O150"/>
    <mergeCell ref="A151:A154"/>
    <mergeCell ref="N151:N154"/>
    <mergeCell ref="O151:O154"/>
    <mergeCell ref="C151:C154"/>
    <mergeCell ref="H166:H167"/>
    <mergeCell ref="I166:I167"/>
    <mergeCell ref="M166:M167"/>
    <mergeCell ref="D168:D169"/>
    <mergeCell ref="E168:E169"/>
    <mergeCell ref="F168:F169"/>
    <mergeCell ref="G168:G169"/>
    <mergeCell ref="H168:H169"/>
    <mergeCell ref="D158:D159"/>
    <mergeCell ref="E158:E159"/>
    <mergeCell ref="F158:F159"/>
    <mergeCell ref="G158:G159"/>
    <mergeCell ref="I158:I159"/>
    <mergeCell ref="M158:M159"/>
    <mergeCell ref="C173:C179"/>
    <mergeCell ref="I174:I175"/>
    <mergeCell ref="C155:C162"/>
    <mergeCell ref="D160:D162"/>
    <mergeCell ref="M174:M175"/>
    <mergeCell ref="D176:D177"/>
    <mergeCell ref="E176:E177"/>
    <mergeCell ref="F176:F177"/>
    <mergeCell ref="G176:G177"/>
    <mergeCell ref="H176:H177"/>
    <mergeCell ref="I176:I177"/>
    <mergeCell ref="M176:M177"/>
    <mergeCell ref="D174:D175"/>
    <mergeCell ref="E174:E175"/>
    <mergeCell ref="F174:F175"/>
    <mergeCell ref="G174:G175"/>
    <mergeCell ref="H174:H175"/>
    <mergeCell ref="C165:C170"/>
    <mergeCell ref="I168:I169"/>
    <mergeCell ref="M168:M169"/>
    <mergeCell ref="D166:D167"/>
    <mergeCell ref="E166:E167"/>
    <mergeCell ref="F166:F167"/>
    <mergeCell ref="G166:G167"/>
    <mergeCell ref="M195:M196"/>
    <mergeCell ref="F193:F194"/>
    <mergeCell ref="M184:M185"/>
    <mergeCell ref="D178:D179"/>
    <mergeCell ref="C181:C186"/>
    <mergeCell ref="C188:C189"/>
    <mergeCell ref="A181:A187"/>
    <mergeCell ref="O181:O187"/>
    <mergeCell ref="D182:D183"/>
    <mergeCell ref="E182:E183"/>
    <mergeCell ref="F182:F183"/>
    <mergeCell ref="G182:G183"/>
    <mergeCell ref="H182:H183"/>
    <mergeCell ref="I182:I183"/>
    <mergeCell ref="M182:M183"/>
    <mergeCell ref="D184:D185"/>
    <mergeCell ref="E184:E185"/>
    <mergeCell ref="F184:F185"/>
    <mergeCell ref="G184:G185"/>
    <mergeCell ref="H184:H185"/>
    <mergeCell ref="I184:I185"/>
    <mergeCell ref="O173:O180"/>
    <mergeCell ref="A173:A180"/>
    <mergeCell ref="N178:N179"/>
    <mergeCell ref="I201:I202"/>
    <mergeCell ref="M201:M202"/>
    <mergeCell ref="A188:A189"/>
    <mergeCell ref="A190:A191"/>
    <mergeCell ref="C192:C198"/>
    <mergeCell ref="A192:A199"/>
    <mergeCell ref="O188:O189"/>
    <mergeCell ref="C190:C191"/>
    <mergeCell ref="D190:D191"/>
    <mergeCell ref="E190:E191"/>
    <mergeCell ref="F190:F191"/>
    <mergeCell ref="G190:G191"/>
    <mergeCell ref="H190:H191"/>
    <mergeCell ref="I190:I191"/>
    <mergeCell ref="M190:M191"/>
    <mergeCell ref="N190:N191"/>
    <mergeCell ref="O190:O191"/>
    <mergeCell ref="M193:M194"/>
    <mergeCell ref="D195:D196"/>
    <mergeCell ref="E195:E196"/>
    <mergeCell ref="F195:F196"/>
    <mergeCell ref="G195:G196"/>
    <mergeCell ref="H195:H196"/>
    <mergeCell ref="I195:I196"/>
    <mergeCell ref="M205:M206"/>
    <mergeCell ref="A200:A208"/>
    <mergeCell ref="O200:O208"/>
    <mergeCell ref="D203:D204"/>
    <mergeCell ref="E203:E204"/>
    <mergeCell ref="F203:F204"/>
    <mergeCell ref="G203:G204"/>
    <mergeCell ref="H203:H204"/>
    <mergeCell ref="G193:G194"/>
    <mergeCell ref="H193:H194"/>
    <mergeCell ref="I193:I194"/>
    <mergeCell ref="I203:I204"/>
    <mergeCell ref="M203:M204"/>
    <mergeCell ref="D205:D206"/>
    <mergeCell ref="E205:E206"/>
    <mergeCell ref="F205:F206"/>
    <mergeCell ref="G205:G206"/>
    <mergeCell ref="H205:H206"/>
    <mergeCell ref="I205:I206"/>
    <mergeCell ref="D201:D202"/>
    <mergeCell ref="E201:E202"/>
    <mergeCell ref="F201:F202"/>
    <mergeCell ref="G201:G202"/>
    <mergeCell ref="H201:H202"/>
    <mergeCell ref="O209:O217"/>
    <mergeCell ref="D211:D212"/>
    <mergeCell ref="E211:E212"/>
    <mergeCell ref="F211:F212"/>
    <mergeCell ref="G211:G212"/>
    <mergeCell ref="H211:H212"/>
    <mergeCell ref="I211:I212"/>
    <mergeCell ref="M211:M212"/>
    <mergeCell ref="D213:D214"/>
    <mergeCell ref="E213:E214"/>
    <mergeCell ref="F213:F214"/>
    <mergeCell ref="G213:G214"/>
    <mergeCell ref="H213:H214"/>
    <mergeCell ref="I213:I214"/>
    <mergeCell ref="C228:C231"/>
    <mergeCell ref="N228:N231"/>
    <mergeCell ref="O228:O231"/>
    <mergeCell ref="B228:B231"/>
    <mergeCell ref="G218:G219"/>
    <mergeCell ref="H218:H219"/>
    <mergeCell ref="I218:I219"/>
    <mergeCell ref="M218:M219"/>
    <mergeCell ref="N218:N219"/>
    <mergeCell ref="C218:C219"/>
    <mergeCell ref="D218:D219"/>
    <mergeCell ref="E218:E219"/>
    <mergeCell ref="F218:F219"/>
    <mergeCell ref="A232:O232"/>
    <mergeCell ref="A238:O238"/>
    <mergeCell ref="A84:O84"/>
    <mergeCell ref="A14:O14"/>
    <mergeCell ref="A79:O79"/>
    <mergeCell ref="A120:O120"/>
    <mergeCell ref="A246:A250"/>
    <mergeCell ref="B246:B250"/>
    <mergeCell ref="C246:C250"/>
    <mergeCell ref="N246:N250"/>
    <mergeCell ref="O246:O250"/>
    <mergeCell ref="A243:A245"/>
    <mergeCell ref="B243:B245"/>
    <mergeCell ref="C243:C245"/>
    <mergeCell ref="N243:N245"/>
    <mergeCell ref="O243:O245"/>
    <mergeCell ref="A236:A237"/>
    <mergeCell ref="B236:B237"/>
    <mergeCell ref="C236:C237"/>
    <mergeCell ref="N236:N237"/>
    <mergeCell ref="O236:O237"/>
    <mergeCell ref="O218:O219"/>
    <mergeCell ref="A218:A219"/>
    <mergeCell ref="A228:A231"/>
    <mergeCell ref="M57:M58"/>
    <mergeCell ref="D61:D62"/>
    <mergeCell ref="E61:E62"/>
    <mergeCell ref="F61:F62"/>
    <mergeCell ref="G61:G62"/>
    <mergeCell ref="H61:H62"/>
    <mergeCell ref="I61:I62"/>
    <mergeCell ref="M61:M62"/>
    <mergeCell ref="N61:N62"/>
    <mergeCell ref="J57:J58"/>
    <mergeCell ref="K57:K58"/>
    <mergeCell ref="L57:L58"/>
    <mergeCell ref="J59:J60"/>
    <mergeCell ref="K59:K60"/>
    <mergeCell ref="L59:L60"/>
    <mergeCell ref="C56:C62"/>
    <mergeCell ref="A63:A66"/>
    <mergeCell ref="O63:O66"/>
    <mergeCell ref="C64:C66"/>
    <mergeCell ref="J61:J62"/>
    <mergeCell ref="K61:K62"/>
    <mergeCell ref="L61:L62"/>
    <mergeCell ref="N57:N58"/>
    <mergeCell ref="D59:D60"/>
    <mergeCell ref="E59:E60"/>
    <mergeCell ref="F59:F60"/>
    <mergeCell ref="G59:G60"/>
    <mergeCell ref="H59:H60"/>
    <mergeCell ref="I59:I60"/>
    <mergeCell ref="M59:M60"/>
    <mergeCell ref="N59:N60"/>
    <mergeCell ref="A55:A62"/>
    <mergeCell ref="O55:O62"/>
    <mergeCell ref="D57:D58"/>
    <mergeCell ref="E57:E58"/>
    <mergeCell ref="F57:F58"/>
    <mergeCell ref="G57:G58"/>
    <mergeCell ref="H57:H58"/>
    <mergeCell ref="I57:I58"/>
    <mergeCell ref="N64:N66"/>
    <mergeCell ref="B63:B66"/>
    <mergeCell ref="A71:A74"/>
    <mergeCell ref="B71:B74"/>
    <mergeCell ref="O71:O74"/>
    <mergeCell ref="C72:C74"/>
    <mergeCell ref="N72:N74"/>
    <mergeCell ref="A67:A70"/>
    <mergeCell ref="B67:B70"/>
    <mergeCell ref="O67:O70"/>
    <mergeCell ref="C68:C70"/>
    <mergeCell ref="N68:N70"/>
    <mergeCell ref="O192:O199"/>
    <mergeCell ref="D193:D194"/>
    <mergeCell ref="E193:E194"/>
    <mergeCell ref="A224:A227"/>
    <mergeCell ref="B224:B227"/>
    <mergeCell ref="O224:O227"/>
    <mergeCell ref="C225:C227"/>
    <mergeCell ref="N225:N227"/>
    <mergeCell ref="A220:A223"/>
    <mergeCell ref="B220:B223"/>
    <mergeCell ref="O220:O223"/>
    <mergeCell ref="C221:C223"/>
    <mergeCell ref="N221:N223"/>
    <mergeCell ref="C209:C216"/>
    <mergeCell ref="M213:M214"/>
    <mergeCell ref="D215:D216"/>
    <mergeCell ref="E215:E216"/>
    <mergeCell ref="F215:F216"/>
    <mergeCell ref="G215:G216"/>
    <mergeCell ref="H215:H216"/>
    <mergeCell ref="I215:I216"/>
    <mergeCell ref="M215:M216"/>
    <mergeCell ref="C200:C207"/>
    <mergeCell ref="A209:A217"/>
  </mergeCells>
  <pageMargins left="0.19685039370078741" right="0.11811023622047245" top="0.74803149606299213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2012-2019</vt:lpstr>
      <vt:lpstr>'2012-2019'!Заголовки_для_печати</vt:lpstr>
      <vt:lpstr>'2012-2019'!Область_печати</vt:lpstr>
    </vt:vector>
  </TitlesOfParts>
  <Company>Комитет по образованию и молодежной политике ЭМР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Пользователь Windows</cp:lastModifiedBy>
  <cp:lastPrinted>2018-06-26T12:57:26Z</cp:lastPrinted>
  <dcterms:created xsi:type="dcterms:W3CDTF">2015-12-23T06:14:58Z</dcterms:created>
  <dcterms:modified xsi:type="dcterms:W3CDTF">2018-06-27T04:53:34Z</dcterms:modified>
</cp:coreProperties>
</file>